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3.xml" ContentType="application/vnd.openxmlformats-officedocument.drawing+xml"/>
  <Override PartName="/xl/timelines/timeline1.xml" ContentType="application/vnd.ms-excel.timelin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Excel/Segunda Version/Clase N°8 Intermedio/"/>
    </mc:Choice>
  </mc:AlternateContent>
  <xr:revisionPtr revIDLastSave="384" documentId="8_{193BBDC7-589F-411E-AD92-23278734B46B}" xr6:coauthVersionLast="47" xr6:coauthVersionMax="47" xr10:uidLastSave="{EB2E61DE-E4D9-4E54-AB18-D902FD1B0D64}"/>
  <bookViews>
    <workbookView xWindow="-120" yWindow="-120" windowWidth="29040" windowHeight="15720" xr2:uid="{51383834-49B7-43D6-9587-348618E0867F}"/>
  </bookViews>
  <sheets>
    <sheet name="Caratula" sheetId="2" r:id="rId1"/>
    <sheet name="Gráfico1" sheetId="4" r:id="rId2"/>
    <sheet name="Gráfico2" sheetId="5" r:id="rId3"/>
    <sheet name="TD_1" sheetId="3" r:id="rId4"/>
    <sheet name="BD" sheetId="1" r:id="rId5"/>
  </sheets>
  <definedNames>
    <definedName name="_xlnm._FilterDatabase" localSheetId="4" hidden="1">BD!$A$4:$I$50</definedName>
    <definedName name="NativeTimeline_Fecha_Movimiento">#N/A</definedName>
  </definedNames>
  <calcPr calcId="191029"/>
  <pivotCaches>
    <pivotCache cacheId="36" r:id="rId6"/>
    <pivotCache cacheId="30" r:id="rId7"/>
    <pivotCache cacheId="35" r:id="rId8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9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" i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" i="1"/>
  <c r="K5" i="1" s="1"/>
  <c r="U50" i="1"/>
  <c r="Y50" i="1" s="1"/>
  <c r="U49" i="1"/>
  <c r="Y49" i="1" s="1"/>
  <c r="U48" i="1"/>
  <c r="Y48" i="1" s="1"/>
  <c r="U47" i="1"/>
  <c r="Y47" i="1" s="1"/>
  <c r="U46" i="1"/>
  <c r="Y46" i="1" s="1"/>
  <c r="U45" i="1"/>
  <c r="U44" i="1"/>
  <c r="Y44" i="1" s="1"/>
  <c r="U43" i="1"/>
  <c r="Y43" i="1" s="1"/>
  <c r="U42" i="1"/>
  <c r="Y42" i="1" s="1"/>
  <c r="U41" i="1"/>
  <c r="Y41" i="1" s="1"/>
  <c r="U40" i="1"/>
  <c r="Y40" i="1" s="1"/>
  <c r="U39" i="1"/>
  <c r="Y39" i="1" s="1"/>
  <c r="U38" i="1"/>
  <c r="Y38" i="1" s="1"/>
  <c r="U37" i="1"/>
  <c r="Y37" i="1" s="1"/>
  <c r="U36" i="1"/>
  <c r="Y36" i="1" s="1"/>
  <c r="U35" i="1"/>
  <c r="Y35" i="1" s="1"/>
  <c r="U34" i="1"/>
  <c r="Y34" i="1" s="1"/>
  <c r="U33" i="1"/>
  <c r="U32" i="1"/>
  <c r="Y32" i="1" s="1"/>
  <c r="U29" i="1"/>
  <c r="Y29" i="1" s="1"/>
  <c r="U28" i="1"/>
  <c r="Y28" i="1" s="1"/>
  <c r="U27" i="1"/>
  <c r="Y27" i="1" s="1"/>
  <c r="U26" i="1"/>
  <c r="Y26" i="1" s="1"/>
  <c r="U25" i="1"/>
  <c r="Y25" i="1" s="1"/>
  <c r="U24" i="1"/>
  <c r="Y24" i="1" s="1"/>
  <c r="U23" i="1"/>
  <c r="Y23" i="1" s="1"/>
  <c r="U22" i="1"/>
  <c r="Y22" i="1" s="1"/>
  <c r="U21" i="1"/>
  <c r="Y21" i="1" s="1"/>
  <c r="U19" i="1"/>
  <c r="Y19" i="1" s="1"/>
  <c r="U18" i="1"/>
  <c r="Y18" i="1" s="1"/>
  <c r="U17" i="1"/>
  <c r="Y17" i="1" s="1"/>
  <c r="U16" i="1"/>
  <c r="Y16" i="1" s="1"/>
  <c r="U15" i="1"/>
  <c r="Y15" i="1" s="1"/>
  <c r="U14" i="1"/>
  <c r="Y14" i="1" s="1"/>
  <c r="U11" i="1"/>
  <c r="Y11" i="1" s="1"/>
  <c r="U9" i="1"/>
  <c r="Y9" i="1" s="1"/>
  <c r="U8" i="1"/>
  <c r="Y8" i="1" s="1"/>
  <c r="U7" i="1"/>
  <c r="Y7" i="1" s="1"/>
  <c r="U6" i="1"/>
  <c r="Y6" i="1" s="1"/>
  <c r="U31" i="1"/>
  <c r="Y31" i="1" s="1"/>
  <c r="U30" i="1"/>
  <c r="Y30" i="1" s="1"/>
  <c r="U13" i="1"/>
  <c r="Y13" i="1" s="1"/>
  <c r="U12" i="1"/>
  <c r="Y12" i="1" s="1"/>
  <c r="U10" i="1"/>
  <c r="Y10" i="1" s="1"/>
  <c r="U5" i="1"/>
  <c r="Y5" i="1" s="1"/>
  <c r="S50" i="1"/>
  <c r="W50" i="1" s="1"/>
  <c r="S49" i="1"/>
  <c r="W49" i="1" s="1"/>
  <c r="S48" i="1"/>
  <c r="W48" i="1" s="1"/>
  <c r="S47" i="1"/>
  <c r="W47" i="1" s="1"/>
  <c r="S46" i="1"/>
  <c r="W46" i="1" s="1"/>
  <c r="S45" i="1"/>
  <c r="W45" i="1" s="1"/>
  <c r="S44" i="1"/>
  <c r="W44" i="1" s="1"/>
  <c r="S43" i="1"/>
  <c r="W43" i="1" s="1"/>
  <c r="S42" i="1"/>
  <c r="W42" i="1" s="1"/>
  <c r="S41" i="1"/>
  <c r="W41" i="1" s="1"/>
  <c r="S40" i="1"/>
  <c r="W40" i="1" s="1"/>
  <c r="S39" i="1"/>
  <c r="W39" i="1" s="1"/>
  <c r="S38" i="1"/>
  <c r="S37" i="1"/>
  <c r="W37" i="1" s="1"/>
  <c r="S36" i="1"/>
  <c r="W36" i="1" s="1"/>
  <c r="S35" i="1"/>
  <c r="W35" i="1" s="1"/>
  <c r="S34" i="1"/>
  <c r="W34" i="1" s="1"/>
  <c r="S33" i="1"/>
  <c r="W33" i="1" s="1"/>
  <c r="S32" i="1"/>
  <c r="W32" i="1" s="1"/>
  <c r="S29" i="1"/>
  <c r="W29" i="1" s="1"/>
  <c r="S28" i="1"/>
  <c r="W28" i="1" s="1"/>
  <c r="S27" i="1"/>
  <c r="W27" i="1" s="1"/>
  <c r="S26" i="1"/>
  <c r="W26" i="1" s="1"/>
  <c r="S25" i="1"/>
  <c r="W25" i="1" s="1"/>
  <c r="S24" i="1"/>
  <c r="W24" i="1" s="1"/>
  <c r="S23" i="1"/>
  <c r="W23" i="1" s="1"/>
  <c r="S22" i="1"/>
  <c r="W22" i="1" s="1"/>
  <c r="S21" i="1"/>
  <c r="W21" i="1" s="1"/>
  <c r="S19" i="1"/>
  <c r="W19" i="1" s="1"/>
  <c r="S18" i="1"/>
  <c r="W18" i="1" s="1"/>
  <c r="S17" i="1"/>
  <c r="W17" i="1" s="1"/>
  <c r="S16" i="1"/>
  <c r="W16" i="1" s="1"/>
  <c r="S15" i="1"/>
  <c r="W15" i="1" s="1"/>
  <c r="S14" i="1"/>
  <c r="W14" i="1" s="1"/>
  <c r="S11" i="1"/>
  <c r="W11" i="1" s="1"/>
  <c r="S9" i="1"/>
  <c r="W9" i="1" s="1"/>
  <c r="S8" i="1"/>
  <c r="W8" i="1" s="1"/>
  <c r="S7" i="1"/>
  <c r="W7" i="1" s="1"/>
  <c r="S6" i="1"/>
  <c r="W6" i="1" s="1"/>
  <c r="S31" i="1"/>
  <c r="W31" i="1" s="1"/>
  <c r="S30" i="1"/>
  <c r="W30" i="1" s="1"/>
  <c r="S13" i="1"/>
  <c r="W13" i="1" s="1"/>
  <c r="S12" i="1"/>
  <c r="W12" i="1" s="1"/>
  <c r="S10" i="1"/>
  <c r="W10" i="1" s="1"/>
  <c r="S5" i="1"/>
  <c r="W5" i="1" s="1"/>
  <c r="U20" i="1"/>
  <c r="Y20" i="1" s="1"/>
  <c r="Y33" i="1"/>
  <c r="Y45" i="1"/>
  <c r="S20" i="1"/>
  <c r="W20" i="1" s="1"/>
  <c r="W38" i="1"/>
</calcChain>
</file>

<file path=xl/sharedStrings.xml><?xml version="1.0" encoding="utf-8"?>
<sst xmlns="http://schemas.openxmlformats.org/spreadsheetml/2006/main" count="669" uniqueCount="177">
  <si>
    <t>Informe Salida de Frutas</t>
  </si>
  <si>
    <t>Fecha Movimiento</t>
  </si>
  <si>
    <t>Productor</t>
  </si>
  <si>
    <t>Planta</t>
  </si>
  <si>
    <t>Fruta</t>
  </si>
  <si>
    <t>Mercado Destino</t>
  </si>
  <si>
    <t>Tipo de Embalaje</t>
  </si>
  <si>
    <t>Empresa de Transporte</t>
  </si>
  <si>
    <t>Puerto Salida</t>
  </si>
  <si>
    <t>Monto Venta</t>
  </si>
  <si>
    <t>Huerto Rengifo</t>
  </si>
  <si>
    <t>Chimbarongo</t>
  </si>
  <si>
    <t>Peras</t>
  </si>
  <si>
    <t>Asia</t>
  </si>
  <si>
    <t>Caja</t>
  </si>
  <si>
    <t>Frigo Mundo</t>
  </si>
  <si>
    <t>Valparaiso</t>
  </si>
  <si>
    <t>Huerto San Eugenio</t>
  </si>
  <si>
    <t>Rancagua</t>
  </si>
  <si>
    <t>Manzanas</t>
  </si>
  <si>
    <t>Estados Unidos</t>
  </si>
  <si>
    <t>Bins</t>
  </si>
  <si>
    <t>San Antonio</t>
  </si>
  <si>
    <t>Fundo El Delirio</t>
  </si>
  <si>
    <t>San Fernando</t>
  </si>
  <si>
    <t>Europa</t>
  </si>
  <si>
    <t>Fundo Treas Alamos</t>
  </si>
  <si>
    <t>Trans_Fruta</t>
  </si>
  <si>
    <t>Fundo Alamo Huacho</t>
  </si>
  <si>
    <t>Fruticola Arevalos</t>
  </si>
  <si>
    <t>Huerto Santa Antonia</t>
  </si>
  <si>
    <t>Nectarines</t>
  </si>
  <si>
    <t>Federico Ponce</t>
  </si>
  <si>
    <t>Bruno Montes</t>
  </si>
  <si>
    <t>Huerto Santa Catalina</t>
  </si>
  <si>
    <t>Frio-Montes</t>
  </si>
  <si>
    <t>uerto el Huique</t>
  </si>
  <si>
    <t>Huerto San Pedro</t>
  </si>
  <si>
    <t>Fundo Tres Montes</t>
  </si>
  <si>
    <t>Fundo Don Pablo</t>
  </si>
  <si>
    <t>Huerto Santa Beatriz</t>
  </si>
  <si>
    <t>Fundo el Pozo Seco</t>
  </si>
  <si>
    <t>Fundo Don Ponciano</t>
  </si>
  <si>
    <t>Huerto Tres Marías</t>
  </si>
  <si>
    <t>Huerto las Tortolas</t>
  </si>
  <si>
    <t>Trans-Frio</t>
  </si>
  <si>
    <t>Fundo Santa Pilar</t>
  </si>
  <si>
    <t>Huerto José Manuel</t>
  </si>
  <si>
    <t>Huerto San Roque</t>
  </si>
  <si>
    <t>Fundo Don Hugo</t>
  </si>
  <si>
    <t>Fundo el Fenix</t>
  </si>
  <si>
    <t>Huerto Las Delicias</t>
  </si>
  <si>
    <t>Santa Marta</t>
  </si>
  <si>
    <t>Huerto Santa Cecilia</t>
  </si>
  <si>
    <t>Huerto Don Mncho</t>
  </si>
  <si>
    <t>Fundo San Feña</t>
  </si>
  <si>
    <t>Fundo La Cabaña</t>
  </si>
  <si>
    <t>Fundo Tierra Amarilla</t>
  </si>
  <si>
    <t>Huerto Santa Caetana</t>
  </si>
  <si>
    <t>Huerto El Parrón</t>
  </si>
  <si>
    <t>Argentina</t>
  </si>
  <si>
    <t>Huerto Don Pincho</t>
  </si>
  <si>
    <t>Huerto Doña Leonor</t>
  </si>
  <si>
    <t>Huerto Don Poncho</t>
  </si>
  <si>
    <t>Huerto Don Miguel</t>
  </si>
  <si>
    <t>Fundo Las Acacias</t>
  </si>
  <si>
    <t>Huerto Santa Joaquina</t>
  </si>
  <si>
    <t>Fundo San Michelle</t>
  </si>
  <si>
    <t>Fundo Don Eulalio</t>
  </si>
  <si>
    <t>Huerto Los Parrones</t>
  </si>
  <si>
    <t>Huerto Dos Rosas</t>
  </si>
  <si>
    <t>Fundo Don Roque</t>
  </si>
  <si>
    <t>Fundo San José</t>
  </si>
  <si>
    <t>DESARROLLO  PRACTICO</t>
  </si>
  <si>
    <t>TEXTO EN COLUMNAS</t>
  </si>
  <si>
    <t>Dato 1</t>
  </si>
  <si>
    <t>Dato2</t>
  </si>
  <si>
    <t>Dato 3</t>
  </si>
  <si>
    <t>Huerto</t>
  </si>
  <si>
    <t>Rengifo</t>
  </si>
  <si>
    <t>San</t>
  </si>
  <si>
    <t>Eugenio</t>
  </si>
  <si>
    <t>Fundo</t>
  </si>
  <si>
    <t>El</t>
  </si>
  <si>
    <t>Delirio</t>
  </si>
  <si>
    <t>Treas</t>
  </si>
  <si>
    <t>Alamos</t>
  </si>
  <si>
    <t>Alamo</t>
  </si>
  <si>
    <t>Huacho</t>
  </si>
  <si>
    <t>Fruticola</t>
  </si>
  <si>
    <t>Arevalos</t>
  </si>
  <si>
    <t>Santa</t>
  </si>
  <si>
    <t>Antonia</t>
  </si>
  <si>
    <t>Federico</t>
  </si>
  <si>
    <t>Ponce</t>
  </si>
  <si>
    <t>Bruno</t>
  </si>
  <si>
    <t>Montes</t>
  </si>
  <si>
    <t>Catalina</t>
  </si>
  <si>
    <t>uerto</t>
  </si>
  <si>
    <t>el</t>
  </si>
  <si>
    <t>Huique</t>
  </si>
  <si>
    <t>Pedro</t>
  </si>
  <si>
    <t>Tres</t>
  </si>
  <si>
    <t>Don</t>
  </si>
  <si>
    <t>Pablo</t>
  </si>
  <si>
    <t>Beatriz</t>
  </si>
  <si>
    <t>Pozo</t>
  </si>
  <si>
    <t>Seco</t>
  </si>
  <si>
    <t>Ponciano</t>
  </si>
  <si>
    <t>Marías</t>
  </si>
  <si>
    <t>las</t>
  </si>
  <si>
    <t>Tortolas</t>
  </si>
  <si>
    <t>Pilar</t>
  </si>
  <si>
    <t>José</t>
  </si>
  <si>
    <t>Manuel</t>
  </si>
  <si>
    <t>Roque</t>
  </si>
  <si>
    <t>Hugo</t>
  </si>
  <si>
    <t>Fenix</t>
  </si>
  <si>
    <t>Las</t>
  </si>
  <si>
    <t>Delicias</t>
  </si>
  <si>
    <t>Marta</t>
  </si>
  <si>
    <t>María</t>
  </si>
  <si>
    <t>Cecilia</t>
  </si>
  <si>
    <t>Mncho</t>
  </si>
  <si>
    <t>Feña</t>
  </si>
  <si>
    <t>La</t>
  </si>
  <si>
    <t>Cabaña</t>
  </si>
  <si>
    <t>Tierra</t>
  </si>
  <si>
    <t>Amarilla</t>
  </si>
  <si>
    <t>Caetana</t>
  </si>
  <si>
    <t>Parrón</t>
  </si>
  <si>
    <t>Pincho</t>
  </si>
  <si>
    <t>Doña</t>
  </si>
  <si>
    <t>Leonor</t>
  </si>
  <si>
    <t>Poncho</t>
  </si>
  <si>
    <t>Miguel</t>
  </si>
  <si>
    <t>Acacias</t>
  </si>
  <si>
    <t>Joaquina</t>
  </si>
  <si>
    <t>Michelle</t>
  </si>
  <si>
    <t>Eulalio</t>
  </si>
  <si>
    <t>Los</t>
  </si>
  <si>
    <t>Parrones</t>
  </si>
  <si>
    <t>Dos</t>
  </si>
  <si>
    <t>Rosas</t>
  </si>
  <si>
    <t>Dato 4</t>
  </si>
  <si>
    <t>Unir los datos en una sola celda 1</t>
  </si>
  <si>
    <t>Unir los datos en una sola celda 2</t>
  </si>
  <si>
    <t xml:space="preserve"> =CONCATENAR(K5;" ";L5;" ";M5;" ";+N5)</t>
  </si>
  <si>
    <t xml:space="preserve"> =K5&amp;" "&amp;L5&amp;" "&amp;M5&amp;" "&amp;N5</t>
  </si>
  <si>
    <t>Validacion 1</t>
  </si>
  <si>
    <t>Validacion 2</t>
  </si>
  <si>
    <t xml:space="preserve"> =SI(P5=B5;"datos correctos";"error en la informacion")</t>
  </si>
  <si>
    <t xml:space="preserve"> =SI(R5=B5;"datos correctos";"diferencia en la informacion")</t>
  </si>
  <si>
    <t>Santa María</t>
  </si>
  <si>
    <t>Etiquetas de fila</t>
  </si>
  <si>
    <t>Total general</t>
  </si>
  <si>
    <t>Cuenta de Fruta</t>
  </si>
  <si>
    <t>Etiquetas de columna</t>
  </si>
  <si>
    <t>Cuenta de Tipo de Embalaje</t>
  </si>
  <si>
    <t>Cuenta de Puerto Salida</t>
  </si>
  <si>
    <t>Total San Antonio</t>
  </si>
  <si>
    <t>Total Valparaiso</t>
  </si>
  <si>
    <t>DISTRIBUCION POR TRANSPORTISTA</t>
  </si>
  <si>
    <t>DISTRIBUCION POR PUERTO DE EMBARQUE</t>
  </si>
  <si>
    <t>MERCADO DE DESTINO</t>
  </si>
  <si>
    <t>TIPO DE EMBALAJES A TRANSPORTAR</t>
  </si>
  <si>
    <t>ENTREGA DE PRODUCTOS A PUERTOS</t>
  </si>
  <si>
    <t>% del Total</t>
  </si>
  <si>
    <t>Ventas</t>
  </si>
  <si>
    <t>IVA</t>
  </si>
  <si>
    <t>Total</t>
  </si>
  <si>
    <t>Suma de IVA</t>
  </si>
  <si>
    <t>Suma de Total</t>
  </si>
  <si>
    <t>Pago Transportista</t>
  </si>
  <si>
    <t>Suma de Pago Transportista</t>
  </si>
  <si>
    <t>Suma de Pago Transportista2</t>
  </si>
  <si>
    <t>CLASE Nº8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</si>
</sst>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indexed="9"/>
      <name val="Arial"/>
      <family val="2"/>
    </font>
    <font>
      <b/>
      <sz val="10"/>
      <color indexed="13"/>
      <name val="Arial"/>
      <family val="2"/>
    </font>
    <font>
      <sz val="10"/>
      <name val="Arial"/>
      <family val="2"/>
    </font>
    <font>
      <b/>
      <i/>
      <sz val="48"/>
      <name val="Arial"/>
      <family val="2"/>
    </font>
    <font>
      <b/>
      <i/>
      <sz val="28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5" fontId="4" fillId="0" borderId="4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42" fontId="4" fillId="0" borderId="4" xfId="1" applyFont="1" applyFill="1" applyBorder="1"/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5" fontId="4" fillId="0" borderId="16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42" fontId="4" fillId="0" borderId="16" xfId="1" applyFont="1" applyFill="1" applyBorder="1"/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7" fillId="5" borderId="0" xfId="0" applyFont="1" applyFill="1"/>
    <xf numFmtId="0" fontId="0" fillId="5" borderId="0" xfId="0" applyFill="1"/>
    <xf numFmtId="0" fontId="8" fillId="5" borderId="0" xfId="0" applyFont="1" applyFill="1"/>
    <xf numFmtId="42" fontId="0" fillId="0" borderId="0" xfId="0" applyNumberFormat="1" applyAlignment="1">
      <alignment horizontal="center"/>
    </xf>
    <xf numFmtId="42" fontId="0" fillId="0" borderId="0" xfId="0" applyNumberFormat="1"/>
    <xf numFmtId="10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9" fontId="9" fillId="5" borderId="0" xfId="0" applyNumberFormat="1" applyFont="1" applyFill="1" applyAlignment="1">
      <alignment horizontal="center"/>
    </xf>
    <xf numFmtId="0" fontId="0" fillId="0" borderId="0" xfId="0" applyFill="1"/>
  </cellXfs>
  <cellStyles count="3">
    <cellStyle name="Moneda [0]" xfId="1" builtinId="7"/>
    <cellStyle name="Normal" xfId="0" builtinId="0"/>
    <cellStyle name="Porcentaje" xfId="2" builtinId="5"/>
  </cellStyles>
  <dxfs count="4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numFmt numFmtId="14" formatCode="0.00%"/>
    </dxf>
    <dxf>
      <numFmt numFmtId="32" formatCode="_ &quot;$&quot;* #,##0_ ;_ &quot;$&quot;* \-#,##0_ ;_ &quot;$&quot;* &quot;-&quot;_ ;_ @_ 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microsoft.com/office/2017/10/relationships/person" Target="persons/person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microsoft.com/office/2011/relationships/timelineCache" Target="timelineCaches/timelineCache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Intermedio- Avanzado.xlsx]TD_1!TablaDinámica1</c:name>
    <c:fmtId val="1"/>
  </c:pivotSource>
  <c:chart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ymbol val="circle"/>
          <c:size val="6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ltDnDiag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solidFill>
              <a:schemeClr val="accent1"/>
            </a:solidFill>
          </a:ln>
          <a:effectLst/>
          <a:sp3d>
            <a:contourClr>
              <a:schemeClr val="accent1"/>
            </a:contourClr>
          </a:sp3d>
        </c:spPr>
        <c:marker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TD_1!$D$6:$D$7</c:f>
              <c:strCache>
                <c:ptCount val="1"/>
                <c:pt idx="0">
                  <c:v>Manzanas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TD_1!$C$8:$C$9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TD_1!$D$8:$D$9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2-4E28-9597-7E7AFD6167E1}"/>
            </c:ext>
          </c:extLst>
        </c:ser>
        <c:ser>
          <c:idx val="1"/>
          <c:order val="1"/>
          <c:tx>
            <c:strRef>
              <c:f>TD_1!$E$6:$E$7</c:f>
              <c:strCache>
                <c:ptCount val="1"/>
                <c:pt idx="0">
                  <c:v>Nectarines</c:v>
                </c:pt>
              </c:strCache>
            </c:strRef>
          </c:tx>
          <c:spPr>
            <a:pattFill prst="ltDnDiag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solidFill>
                <a:schemeClr val="accent2"/>
              </a:solidFill>
            </a:ln>
            <a:effectLst/>
            <a:sp3d>
              <a:contourClr>
                <a:schemeClr val="accent2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TD_1!$C$8:$C$9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TD_1!$E$8:$E$9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02-4E28-9597-7E7AFD616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267264"/>
        <c:axId val="12270144"/>
        <c:axId val="0"/>
      </c:bar3DChart>
      <c:catAx>
        <c:axId val="122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270144"/>
        <c:crosses val="autoZero"/>
        <c:auto val="1"/>
        <c:lblAlgn val="ctr"/>
        <c:lblOffset val="100"/>
        <c:noMultiLvlLbl val="0"/>
      </c:catAx>
      <c:valAx>
        <c:axId val="12270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226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[Excel Intermedio- Avanzado.xlsx]TD_1!TablaDinámica1</c:name>
    <c:fmtId val="5"/>
  </c:pivotSource>
  <c:chart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TD_1!$D$6:$D$7</c:f>
              <c:strCache>
                <c:ptCount val="1"/>
                <c:pt idx="0">
                  <c:v>Manzanas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TD_1!$C$8:$C$9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TD_1!$D$8:$D$9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4-42DF-B027-EF23111D6795}"/>
            </c:ext>
          </c:extLst>
        </c:ser>
        <c:ser>
          <c:idx val="1"/>
          <c:order val="1"/>
          <c:tx>
            <c:strRef>
              <c:f>TD_1!$E$6:$E$7</c:f>
              <c:strCache>
                <c:ptCount val="1"/>
                <c:pt idx="0">
                  <c:v>Nectarines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TD_1!$C$8:$C$9</c:f>
              <c:strCache>
                <c:ptCount val="1"/>
                <c:pt idx="0">
                  <c:v>Estados Unidos</c:v>
                </c:pt>
              </c:strCache>
            </c:strRef>
          </c:cat>
          <c:val>
            <c:numRef>
              <c:f>TD_1!$E$8:$E$9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34-42DF-B027-EF23111D6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11122240"/>
        <c:axId val="1711122720"/>
        <c:axId val="0"/>
      </c:bar3DChart>
      <c:catAx>
        <c:axId val="17111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1122720"/>
        <c:crosses val="autoZero"/>
        <c:auto val="1"/>
        <c:lblAlgn val="ctr"/>
        <c:lblOffset val="100"/>
        <c:noMultiLvlLbl val="0"/>
      </c:catAx>
      <c:valAx>
        <c:axId val="17111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11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L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C4CFAA5-99B5-486F-8663-0BB01275C2E6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93240E-0CBB-45EA-9EFC-A2B0C0B079A8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4E1D1E-9F0D-5980-9331-EE72596FDC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9E6A9B-11B4-A422-A50F-56CC401CE4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</xdr:colOff>
      <xdr:row>13</xdr:row>
      <xdr:rowOff>0</xdr:rowOff>
    </xdr:from>
    <xdr:to>
      <xdr:col>5</xdr:col>
      <xdr:colOff>819150</xdr:colOff>
      <xdr:row>20</xdr:row>
      <xdr:rowOff>38100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4" name="Fecha Movimiento">
              <a:extLst>
                <a:ext uri="{FF2B5EF4-FFF2-40B4-BE49-F238E27FC236}">
                  <a16:creationId xmlns:a16="http://schemas.microsoft.com/office/drawing/2014/main" id="{7B54E73E-0AF9-6EB5-C0A7-C463EC6135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Fecha Movimiento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499" y="2476500"/>
              <a:ext cx="5534026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L" sz="1100"/>
                <a:t>Línea de tiempo: Funciona en Excel 2013 o superior. No mover ni cambiar el tamaño.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eduardo jaña lagos" refreshedDate="45398.862706250002" createdVersion="8" refreshedVersion="8" minRefreshableVersion="3" recordCount="46" xr:uid="{19A38811-E0C0-46EC-8400-55769543754B}">
  <cacheSource type="worksheet">
    <worksheetSource ref="A4:I50" sheet="BD"/>
  </cacheSource>
  <cacheFields count="9">
    <cacheField name="Fecha Movimiento" numFmtId="15">
      <sharedItems containsSemiMixedTypes="0" containsNonDate="0" containsDate="1" containsString="0" minDate="1999-01-10T00:00:00" maxDate="1999-10-08T00:00:00" count="46">
        <d v="1999-01-10T00:00:00"/>
        <d v="1999-01-16T00:00:00"/>
        <d v="1999-01-22T00:00:00"/>
        <d v="1999-01-28T00:00:00"/>
        <d v="1999-02-03T00:00:00"/>
        <d v="1999-02-09T00:00:00"/>
        <d v="1999-02-15T00:00:00"/>
        <d v="1999-02-21T00:00:00"/>
        <d v="1999-02-27T00:00:00"/>
        <d v="1999-03-05T00:00:00"/>
        <d v="1999-03-11T00:00:00"/>
        <d v="1999-03-17T00:00:00"/>
        <d v="1999-03-23T00:00:00"/>
        <d v="1999-03-29T00:00:00"/>
        <d v="1999-04-04T00:00:00"/>
        <d v="1999-04-10T00:00:00"/>
        <d v="1999-04-16T00:00:00"/>
        <d v="1999-04-22T00:00:00"/>
        <d v="1999-04-28T00:00:00"/>
        <d v="1999-05-04T00:00:00"/>
        <d v="1999-05-10T00:00:00"/>
        <d v="1999-05-16T00:00:00"/>
        <d v="1999-05-22T00:00:00"/>
        <d v="1999-05-28T00:00:00"/>
        <d v="1999-06-03T00:00:00"/>
        <d v="1999-06-09T00:00:00"/>
        <d v="1999-06-15T00:00:00"/>
        <d v="1999-06-21T00:00:00"/>
        <d v="1999-06-27T00:00:00"/>
        <d v="1999-07-03T00:00:00"/>
        <d v="1999-07-09T00:00:00"/>
        <d v="1999-07-15T00:00:00"/>
        <d v="1999-07-21T00:00:00"/>
        <d v="1999-07-27T00:00:00"/>
        <d v="1999-08-02T00:00:00"/>
        <d v="1999-08-08T00:00:00"/>
        <d v="1999-08-14T00:00:00"/>
        <d v="1999-08-20T00:00:00"/>
        <d v="1999-08-26T00:00:00"/>
        <d v="1999-09-01T00:00:00"/>
        <d v="1999-09-07T00:00:00"/>
        <d v="1999-09-13T00:00:00"/>
        <d v="1999-09-19T00:00:00"/>
        <d v="1999-09-25T00:00:00"/>
        <d v="1999-10-01T00:00:00"/>
        <d v="1999-10-07T00:00:00"/>
      </sharedItems>
    </cacheField>
    <cacheField name="Productor" numFmtId="15">
      <sharedItems count="46">
        <s v="Huerto Rengifo"/>
        <s v="Huerto San Eugenio"/>
        <s v="Fundo El Delirio"/>
        <s v="Fundo Treas Alamos"/>
        <s v="Fundo Alamo Huacho"/>
        <s v="Fruticola Arevalos"/>
        <s v="Huerto Santa Antonia"/>
        <s v="Federico Ponce"/>
        <s v="Bruno Montes"/>
        <s v="Huerto Santa Catalina"/>
        <s v="uerto el Huique"/>
        <s v="Huerto San Pedro"/>
        <s v="Fundo Tres Montes"/>
        <s v="Fundo Don Pablo"/>
        <s v="Huerto Santa Beatriz"/>
        <s v="Fundo el Pozo Seco"/>
        <s v="Fundo Don Ponciano"/>
        <s v="Huerto Tres Marías"/>
        <s v="Huerto las Tortolas"/>
        <s v="Fundo Santa Pilar"/>
        <s v="Huerto José Manuel"/>
        <s v="Huerto San Roque"/>
        <s v="Fundo Don Hugo"/>
        <s v="Fundo el Fenix"/>
        <s v="Huerto Las Delicias"/>
        <s v="Santa Marta"/>
        <s v="Santa María"/>
        <s v="Huerto Santa Cecilia"/>
        <s v="Huerto Don Mncho"/>
        <s v="Fundo San Feña"/>
        <s v="Fundo La Cabaña"/>
        <s v="Fundo Tierra Amarilla"/>
        <s v="Huerto Santa Caetana"/>
        <s v="Huerto El Parrón"/>
        <s v="Huerto Don Pincho"/>
        <s v="Huerto Doña Leonor"/>
        <s v="Huerto Don Poncho"/>
        <s v="Huerto Don Miguel"/>
        <s v="Fundo Las Acacias"/>
        <s v="Huerto Santa Joaquina"/>
        <s v="Fundo San Michelle"/>
        <s v="Fundo Don Eulalio"/>
        <s v="Huerto Los Parrones"/>
        <s v="Huerto Dos Rosas"/>
        <s v="Fundo Don Roque"/>
        <s v="Fundo San José"/>
      </sharedItems>
    </cacheField>
    <cacheField name="Planta" numFmtId="0">
      <sharedItems/>
    </cacheField>
    <cacheField name="Fruta" numFmtId="0">
      <sharedItems count="3">
        <s v="Peras"/>
        <s v="Manzanas"/>
        <s v="Nectarines"/>
      </sharedItems>
    </cacheField>
    <cacheField name="Mercado Destino" numFmtId="0">
      <sharedItems count="4">
        <s v="Asia"/>
        <s v="Estados Unidos"/>
        <s v="Europa"/>
        <s v="Argentina"/>
      </sharedItems>
    </cacheField>
    <cacheField name="Tipo de Embalaje" numFmtId="0">
      <sharedItems count="2">
        <s v="Caja"/>
        <s v="Bins"/>
      </sharedItems>
    </cacheField>
    <cacheField name="Empresa de Transporte" numFmtId="0">
      <sharedItems count="4">
        <s v="Frigo Mundo"/>
        <s v="Trans_Fruta"/>
        <s v="Frio-Montes"/>
        <s v="Trans-Frio"/>
      </sharedItems>
    </cacheField>
    <cacheField name="Puerto Salida" numFmtId="0">
      <sharedItems count="2">
        <s v="Valparaiso"/>
        <s v="San Antonio"/>
      </sharedItems>
    </cacheField>
    <cacheField name="Monto Venta" numFmtId="42">
      <sharedItems containsSemiMixedTypes="0" containsString="0" containsNumber="1" containsInteger="1" minValue="107000000" maxValue="985000000"/>
    </cacheField>
  </cacheFields>
  <extLst>
    <ext xmlns:x14="http://schemas.microsoft.com/office/spreadsheetml/2009/9/main" uri="{725AE2AE-9491-48be-B2B4-4EB974FC3084}">
      <x14:pivotCacheDefinition pivotCacheId="101433026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eduardo jaña lagos" refreshedDate="45398.863339351854" createdVersion="8" refreshedVersion="8" minRefreshableVersion="3" recordCount="46" xr:uid="{2D7FFA38-A4F6-46DC-A7B3-C5B8829DDFE3}">
  <cacheSource type="worksheet">
    <worksheetSource ref="A4:K50" sheet="BD"/>
  </cacheSource>
  <cacheFields count="11">
    <cacheField name="Fecha Movimiento" numFmtId="15">
      <sharedItems containsSemiMixedTypes="0" containsNonDate="0" containsDate="1" containsString="0" minDate="1999-01-10T00:00:00" maxDate="1999-10-08T00:00:00"/>
    </cacheField>
    <cacheField name="Productor" numFmtId="15">
      <sharedItems count="46">
        <s v="Huerto Rengifo"/>
        <s v="Huerto San Eugenio"/>
        <s v="Fundo El Delirio"/>
        <s v="Fundo Treas Alamos"/>
        <s v="Fundo Alamo Huacho"/>
        <s v="Fruticola Arevalos"/>
        <s v="Huerto Santa Antonia"/>
        <s v="Federico Ponce"/>
        <s v="Bruno Montes"/>
        <s v="Huerto Santa Catalina"/>
        <s v="uerto el Huique"/>
        <s v="Huerto San Pedro"/>
        <s v="Fundo Tres Montes"/>
        <s v="Fundo Don Pablo"/>
        <s v="Huerto Santa Beatriz"/>
        <s v="Fundo el Pozo Seco"/>
        <s v="Fundo Don Ponciano"/>
        <s v="Huerto Tres Marías"/>
        <s v="Huerto las Tortolas"/>
        <s v="Fundo Santa Pilar"/>
        <s v="Huerto José Manuel"/>
        <s v="Huerto San Roque"/>
        <s v="Fundo Don Hugo"/>
        <s v="Fundo el Fenix"/>
        <s v="Huerto Las Delicias"/>
        <s v="Santa Marta"/>
        <s v="Santa María"/>
        <s v="Huerto Santa Cecilia"/>
        <s v="Huerto Don Mncho"/>
        <s v="Fundo San Feña"/>
        <s v="Fundo La Cabaña"/>
        <s v="Fundo Tierra Amarilla"/>
        <s v="Huerto Santa Caetana"/>
        <s v="Huerto El Parrón"/>
        <s v="Huerto Don Pincho"/>
        <s v="Huerto Doña Leonor"/>
        <s v="Huerto Don Poncho"/>
        <s v="Huerto Don Miguel"/>
        <s v="Fundo Las Acacias"/>
        <s v="Huerto Santa Joaquina"/>
        <s v="Fundo San Michelle"/>
        <s v="Fundo Don Eulalio"/>
        <s v="Huerto Los Parrones"/>
        <s v="Huerto Dos Rosas"/>
        <s v="Fundo Don Roque"/>
        <s v="Fundo San José"/>
      </sharedItems>
    </cacheField>
    <cacheField name="Planta" numFmtId="0">
      <sharedItems/>
    </cacheField>
    <cacheField name="Fruta" numFmtId="0">
      <sharedItems/>
    </cacheField>
    <cacheField name="Mercado Destino" numFmtId="0">
      <sharedItems/>
    </cacheField>
    <cacheField name="Tipo de Embalaje" numFmtId="0">
      <sharedItems/>
    </cacheField>
    <cacheField name="Empresa de Transporte" numFmtId="0">
      <sharedItems/>
    </cacheField>
    <cacheField name="Puerto Salida" numFmtId="0">
      <sharedItems/>
    </cacheField>
    <cacheField name="Monto Venta" numFmtId="42">
      <sharedItems containsSemiMixedTypes="0" containsString="0" containsNumber="1" containsInteger="1" minValue="107000000" maxValue="985000000"/>
    </cacheField>
    <cacheField name="IVA" numFmtId="42">
      <sharedItems containsSemiMixedTypes="0" containsString="0" containsNumber="1" containsInteger="1" minValue="20330000" maxValue="187150000"/>
    </cacheField>
    <cacheField name="Total" numFmtId="42">
      <sharedItems containsSemiMixedTypes="0" containsString="0" containsNumber="1" containsInteger="1" minValue="127330000" maxValue="11721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eduardo jaña lagos" refreshedDate="45398.866313310187" createdVersion="8" refreshedVersion="8" minRefreshableVersion="3" recordCount="46" xr:uid="{E553F6E4-DCE5-4618-BA20-7149513A6DA1}">
  <cacheSource type="worksheet">
    <worksheetSource ref="A4:L50" sheet="BD"/>
  </cacheSource>
  <cacheFields count="12">
    <cacheField name="Fecha Movimiento" numFmtId="15">
      <sharedItems containsSemiMixedTypes="0" containsNonDate="0" containsDate="1" containsString="0" minDate="1999-01-10T00:00:00" maxDate="1999-10-08T00:00:00" count="46">
        <d v="1999-01-10T00:00:00"/>
        <d v="1999-01-16T00:00:00"/>
        <d v="1999-01-22T00:00:00"/>
        <d v="1999-01-28T00:00:00"/>
        <d v="1999-02-03T00:00:00"/>
        <d v="1999-02-09T00:00:00"/>
        <d v="1999-02-15T00:00:00"/>
        <d v="1999-02-21T00:00:00"/>
        <d v="1999-02-27T00:00:00"/>
        <d v="1999-03-05T00:00:00"/>
        <d v="1999-03-11T00:00:00"/>
        <d v="1999-03-17T00:00:00"/>
        <d v="1999-03-23T00:00:00"/>
        <d v="1999-03-29T00:00:00"/>
        <d v="1999-04-04T00:00:00"/>
        <d v="1999-04-10T00:00:00"/>
        <d v="1999-04-16T00:00:00"/>
        <d v="1999-04-22T00:00:00"/>
        <d v="1999-04-28T00:00:00"/>
        <d v="1999-05-04T00:00:00"/>
        <d v="1999-05-10T00:00:00"/>
        <d v="1999-05-16T00:00:00"/>
        <d v="1999-05-22T00:00:00"/>
        <d v="1999-05-28T00:00:00"/>
        <d v="1999-06-03T00:00:00"/>
        <d v="1999-06-09T00:00:00"/>
        <d v="1999-06-15T00:00:00"/>
        <d v="1999-06-21T00:00:00"/>
        <d v="1999-06-27T00:00:00"/>
        <d v="1999-07-03T00:00:00"/>
        <d v="1999-07-09T00:00:00"/>
        <d v="1999-07-15T00:00:00"/>
        <d v="1999-07-21T00:00:00"/>
        <d v="1999-07-27T00:00:00"/>
        <d v="1999-08-02T00:00:00"/>
        <d v="1999-08-08T00:00:00"/>
        <d v="1999-08-14T00:00:00"/>
        <d v="1999-08-20T00:00:00"/>
        <d v="1999-08-26T00:00:00"/>
        <d v="1999-09-01T00:00:00"/>
        <d v="1999-09-07T00:00:00"/>
        <d v="1999-09-13T00:00:00"/>
        <d v="1999-09-19T00:00:00"/>
        <d v="1999-09-25T00:00:00"/>
        <d v="1999-10-01T00:00:00"/>
        <d v="1999-10-07T00:00:00"/>
      </sharedItems>
    </cacheField>
    <cacheField name="Productor" numFmtId="15">
      <sharedItems/>
    </cacheField>
    <cacheField name="Planta" numFmtId="0">
      <sharedItems/>
    </cacheField>
    <cacheField name="Fruta" numFmtId="0">
      <sharedItems/>
    </cacheField>
    <cacheField name="Mercado Destino" numFmtId="0">
      <sharedItems/>
    </cacheField>
    <cacheField name="Tipo de Embalaje" numFmtId="0">
      <sharedItems/>
    </cacheField>
    <cacheField name="Empresa de Transporte" numFmtId="0">
      <sharedItems count="4">
        <s v="Frigo Mundo"/>
        <s v="Trans_Fruta"/>
        <s v="Frio-Montes"/>
        <s v="Trans-Frio"/>
      </sharedItems>
    </cacheField>
    <cacheField name="Puerto Salida" numFmtId="0">
      <sharedItems/>
    </cacheField>
    <cacheField name="Monto Venta" numFmtId="42">
      <sharedItems containsSemiMixedTypes="0" containsString="0" containsNumber="1" containsInteger="1" minValue="107000000" maxValue="985000000"/>
    </cacheField>
    <cacheField name="IVA" numFmtId="42">
      <sharedItems containsSemiMixedTypes="0" containsString="0" containsNumber="1" containsInteger="1" minValue="20330000" maxValue="187150000"/>
    </cacheField>
    <cacheField name="Total" numFmtId="42">
      <sharedItems containsSemiMixedTypes="0" containsString="0" containsNumber="1" containsInteger="1" minValue="127330000" maxValue="1172150000"/>
    </cacheField>
    <cacheField name="Pago Transportista" numFmtId="42">
      <sharedItems containsSemiMixedTypes="0" containsString="0" containsNumber="1" containsInteger="1" minValue="32100000" maxValue="295500000"/>
    </cacheField>
  </cacheFields>
  <extLst>
    <ext xmlns:x14="http://schemas.microsoft.com/office/spreadsheetml/2009/9/main" uri="{725AE2AE-9491-48be-B2B4-4EB974FC3084}">
      <x14:pivotCacheDefinition pivotCacheId="66427859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x v="0"/>
    <s v="Chimbarongo"/>
    <x v="0"/>
    <x v="0"/>
    <x v="0"/>
    <x v="0"/>
    <x v="0"/>
    <n v="255000000"/>
  </r>
  <r>
    <x v="1"/>
    <x v="1"/>
    <s v="Rancagua"/>
    <x v="1"/>
    <x v="1"/>
    <x v="1"/>
    <x v="0"/>
    <x v="1"/>
    <n v="365000000"/>
  </r>
  <r>
    <x v="2"/>
    <x v="2"/>
    <s v="San Fernando"/>
    <x v="1"/>
    <x v="2"/>
    <x v="0"/>
    <x v="0"/>
    <x v="1"/>
    <n v="202000000"/>
  </r>
  <r>
    <x v="3"/>
    <x v="3"/>
    <s v="San Fernando"/>
    <x v="1"/>
    <x v="2"/>
    <x v="0"/>
    <x v="1"/>
    <x v="1"/>
    <n v="145000000"/>
  </r>
  <r>
    <x v="4"/>
    <x v="4"/>
    <s v="Rancagua"/>
    <x v="1"/>
    <x v="2"/>
    <x v="0"/>
    <x v="1"/>
    <x v="1"/>
    <n v="635000000"/>
  </r>
  <r>
    <x v="5"/>
    <x v="5"/>
    <s v="Chimbarongo"/>
    <x v="1"/>
    <x v="1"/>
    <x v="1"/>
    <x v="1"/>
    <x v="1"/>
    <n v="859000000"/>
  </r>
  <r>
    <x v="6"/>
    <x v="6"/>
    <s v="Chimbarongo"/>
    <x v="2"/>
    <x v="1"/>
    <x v="1"/>
    <x v="1"/>
    <x v="1"/>
    <n v="214000000"/>
  </r>
  <r>
    <x v="7"/>
    <x v="7"/>
    <s v="San Fernando"/>
    <x v="0"/>
    <x v="1"/>
    <x v="1"/>
    <x v="1"/>
    <x v="0"/>
    <n v="635000000"/>
  </r>
  <r>
    <x v="8"/>
    <x v="8"/>
    <s v="Chimbarongo"/>
    <x v="2"/>
    <x v="0"/>
    <x v="0"/>
    <x v="0"/>
    <x v="0"/>
    <n v="236000000"/>
  </r>
  <r>
    <x v="9"/>
    <x v="9"/>
    <s v="Rancagua"/>
    <x v="1"/>
    <x v="1"/>
    <x v="1"/>
    <x v="2"/>
    <x v="0"/>
    <n v="201000000"/>
  </r>
  <r>
    <x v="10"/>
    <x v="10"/>
    <s v="Chimbarongo"/>
    <x v="2"/>
    <x v="2"/>
    <x v="1"/>
    <x v="1"/>
    <x v="0"/>
    <n v="789000000"/>
  </r>
  <r>
    <x v="11"/>
    <x v="11"/>
    <s v="San Fernando"/>
    <x v="0"/>
    <x v="2"/>
    <x v="1"/>
    <x v="1"/>
    <x v="1"/>
    <n v="985000000"/>
  </r>
  <r>
    <x v="12"/>
    <x v="12"/>
    <s v="Chimbarongo"/>
    <x v="2"/>
    <x v="2"/>
    <x v="0"/>
    <x v="1"/>
    <x v="1"/>
    <n v="586000000"/>
  </r>
  <r>
    <x v="13"/>
    <x v="13"/>
    <s v="Rancagua"/>
    <x v="1"/>
    <x v="2"/>
    <x v="0"/>
    <x v="1"/>
    <x v="1"/>
    <n v="365000000"/>
  </r>
  <r>
    <x v="14"/>
    <x v="14"/>
    <s v="Rancagua"/>
    <x v="2"/>
    <x v="2"/>
    <x v="1"/>
    <x v="1"/>
    <x v="0"/>
    <n v="425000000"/>
  </r>
  <r>
    <x v="15"/>
    <x v="15"/>
    <s v="Chimbarongo"/>
    <x v="0"/>
    <x v="2"/>
    <x v="1"/>
    <x v="1"/>
    <x v="0"/>
    <n v="202000000"/>
  </r>
  <r>
    <x v="16"/>
    <x v="16"/>
    <s v="Rancagua"/>
    <x v="0"/>
    <x v="1"/>
    <x v="1"/>
    <x v="0"/>
    <x v="0"/>
    <n v="789000000"/>
  </r>
  <r>
    <x v="17"/>
    <x v="17"/>
    <s v="Rancagua"/>
    <x v="2"/>
    <x v="0"/>
    <x v="1"/>
    <x v="0"/>
    <x v="0"/>
    <n v="107000000"/>
  </r>
  <r>
    <x v="18"/>
    <x v="18"/>
    <s v="Rancagua"/>
    <x v="2"/>
    <x v="0"/>
    <x v="0"/>
    <x v="3"/>
    <x v="0"/>
    <n v="802000000"/>
  </r>
  <r>
    <x v="19"/>
    <x v="19"/>
    <s v="Rancagua"/>
    <x v="2"/>
    <x v="0"/>
    <x v="0"/>
    <x v="2"/>
    <x v="0"/>
    <n v="936000000"/>
  </r>
  <r>
    <x v="20"/>
    <x v="20"/>
    <s v="Rancagua"/>
    <x v="2"/>
    <x v="2"/>
    <x v="0"/>
    <x v="2"/>
    <x v="0"/>
    <n v="458000000"/>
  </r>
  <r>
    <x v="21"/>
    <x v="21"/>
    <s v="Rancagua"/>
    <x v="2"/>
    <x v="2"/>
    <x v="0"/>
    <x v="2"/>
    <x v="0"/>
    <n v="635000000"/>
  </r>
  <r>
    <x v="22"/>
    <x v="22"/>
    <s v="Rancagua"/>
    <x v="2"/>
    <x v="2"/>
    <x v="1"/>
    <x v="2"/>
    <x v="0"/>
    <n v="202000000"/>
  </r>
  <r>
    <x v="23"/>
    <x v="23"/>
    <s v="Rancagua"/>
    <x v="2"/>
    <x v="2"/>
    <x v="1"/>
    <x v="0"/>
    <x v="0"/>
    <n v="375000000"/>
  </r>
  <r>
    <x v="24"/>
    <x v="24"/>
    <s v="Chimbarongo"/>
    <x v="2"/>
    <x v="0"/>
    <x v="1"/>
    <x v="0"/>
    <x v="1"/>
    <n v="859000000"/>
  </r>
  <r>
    <x v="25"/>
    <x v="25"/>
    <s v="Chimbarongo"/>
    <x v="2"/>
    <x v="0"/>
    <x v="1"/>
    <x v="0"/>
    <x v="1"/>
    <n v="202000000"/>
  </r>
  <r>
    <x v="26"/>
    <x v="26"/>
    <s v="Chimbarongo"/>
    <x v="2"/>
    <x v="0"/>
    <x v="1"/>
    <x v="2"/>
    <x v="1"/>
    <n v="369000000"/>
  </r>
  <r>
    <x v="27"/>
    <x v="27"/>
    <s v="Chimbarongo"/>
    <x v="1"/>
    <x v="0"/>
    <x v="1"/>
    <x v="2"/>
    <x v="1"/>
    <n v="859000000"/>
  </r>
  <r>
    <x v="28"/>
    <x v="28"/>
    <s v="Rancagua"/>
    <x v="2"/>
    <x v="0"/>
    <x v="0"/>
    <x v="2"/>
    <x v="1"/>
    <n v="202000000"/>
  </r>
  <r>
    <x v="29"/>
    <x v="29"/>
    <s v="Chimbarongo"/>
    <x v="2"/>
    <x v="2"/>
    <x v="0"/>
    <x v="2"/>
    <x v="0"/>
    <n v="456000000"/>
  </r>
  <r>
    <x v="30"/>
    <x v="30"/>
    <s v="Chimbarongo"/>
    <x v="0"/>
    <x v="2"/>
    <x v="0"/>
    <x v="2"/>
    <x v="0"/>
    <n v="654000000"/>
  </r>
  <r>
    <x v="31"/>
    <x v="31"/>
    <s v="Chimbarongo"/>
    <x v="0"/>
    <x v="2"/>
    <x v="0"/>
    <x v="2"/>
    <x v="0"/>
    <n v="159000000"/>
  </r>
  <r>
    <x v="32"/>
    <x v="32"/>
    <s v="Chimbarongo"/>
    <x v="0"/>
    <x v="0"/>
    <x v="1"/>
    <x v="2"/>
    <x v="0"/>
    <n v="951000000"/>
  </r>
  <r>
    <x v="33"/>
    <x v="33"/>
    <s v="Chimbarongo"/>
    <x v="2"/>
    <x v="3"/>
    <x v="1"/>
    <x v="2"/>
    <x v="0"/>
    <n v="852000000"/>
  </r>
  <r>
    <x v="34"/>
    <x v="34"/>
    <s v="San Fernando"/>
    <x v="1"/>
    <x v="3"/>
    <x v="0"/>
    <x v="2"/>
    <x v="1"/>
    <n v="357000000"/>
  </r>
  <r>
    <x v="35"/>
    <x v="35"/>
    <s v="San Fernando"/>
    <x v="2"/>
    <x v="3"/>
    <x v="0"/>
    <x v="2"/>
    <x v="1"/>
    <n v="753000000"/>
  </r>
  <r>
    <x v="36"/>
    <x v="36"/>
    <s v="Chimbarongo"/>
    <x v="2"/>
    <x v="3"/>
    <x v="0"/>
    <x v="2"/>
    <x v="0"/>
    <n v="202000000"/>
  </r>
  <r>
    <x v="37"/>
    <x v="37"/>
    <s v="Chimbarongo"/>
    <x v="0"/>
    <x v="1"/>
    <x v="0"/>
    <x v="3"/>
    <x v="1"/>
    <n v="365000000"/>
  </r>
  <r>
    <x v="38"/>
    <x v="38"/>
    <s v="Chimbarongo"/>
    <x v="0"/>
    <x v="1"/>
    <x v="0"/>
    <x v="3"/>
    <x v="1"/>
    <n v="202000000"/>
  </r>
  <r>
    <x v="39"/>
    <x v="39"/>
    <s v="San Fernando"/>
    <x v="0"/>
    <x v="3"/>
    <x v="0"/>
    <x v="1"/>
    <x v="0"/>
    <n v="365000000"/>
  </r>
  <r>
    <x v="40"/>
    <x v="40"/>
    <s v="San Fernando"/>
    <x v="0"/>
    <x v="1"/>
    <x v="1"/>
    <x v="1"/>
    <x v="0"/>
    <n v="458000000"/>
  </r>
  <r>
    <x v="41"/>
    <x v="41"/>
    <s v="Chimbarongo"/>
    <x v="2"/>
    <x v="1"/>
    <x v="1"/>
    <x v="3"/>
    <x v="0"/>
    <n v="859000000"/>
  </r>
  <r>
    <x v="42"/>
    <x v="42"/>
    <s v="Chimbarongo"/>
    <x v="1"/>
    <x v="1"/>
    <x v="1"/>
    <x v="3"/>
    <x v="0"/>
    <n v="654000000"/>
  </r>
  <r>
    <x v="43"/>
    <x v="43"/>
    <s v="Chimbarongo"/>
    <x v="1"/>
    <x v="1"/>
    <x v="1"/>
    <x v="3"/>
    <x v="0"/>
    <n v="365000000"/>
  </r>
  <r>
    <x v="44"/>
    <x v="44"/>
    <s v="San Fernando"/>
    <x v="2"/>
    <x v="1"/>
    <x v="0"/>
    <x v="0"/>
    <x v="1"/>
    <n v="325000000"/>
  </r>
  <r>
    <x v="45"/>
    <x v="45"/>
    <s v="Chimbarongo"/>
    <x v="1"/>
    <x v="1"/>
    <x v="0"/>
    <x v="0"/>
    <x v="0"/>
    <n v="42500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d v="1999-01-10T00:00:00"/>
    <x v="0"/>
    <s v="Chimbarongo"/>
    <s v="Peras"/>
    <s v="Asia"/>
    <s v="Caja"/>
    <s v="Frigo Mundo"/>
    <s v="Valparaiso"/>
    <n v="255000000"/>
    <n v="48450000"/>
    <n v="303450000"/>
  </r>
  <r>
    <d v="1999-01-16T00:00:00"/>
    <x v="1"/>
    <s v="Rancagua"/>
    <s v="Manzanas"/>
    <s v="Estados Unidos"/>
    <s v="Bins"/>
    <s v="Frigo Mundo"/>
    <s v="San Antonio"/>
    <n v="365000000"/>
    <n v="69350000"/>
    <n v="434350000"/>
  </r>
  <r>
    <d v="1999-01-22T00:00:00"/>
    <x v="2"/>
    <s v="San Fernando"/>
    <s v="Manzanas"/>
    <s v="Europa"/>
    <s v="Caja"/>
    <s v="Frigo Mundo"/>
    <s v="San Antonio"/>
    <n v="202000000"/>
    <n v="38380000"/>
    <n v="240380000"/>
  </r>
  <r>
    <d v="1999-01-28T00:00:00"/>
    <x v="3"/>
    <s v="San Fernando"/>
    <s v="Manzanas"/>
    <s v="Europa"/>
    <s v="Caja"/>
    <s v="Trans_Fruta"/>
    <s v="San Antonio"/>
    <n v="145000000"/>
    <n v="27550000"/>
    <n v="172550000"/>
  </r>
  <r>
    <d v="1999-02-03T00:00:00"/>
    <x v="4"/>
    <s v="Rancagua"/>
    <s v="Manzanas"/>
    <s v="Europa"/>
    <s v="Caja"/>
    <s v="Trans_Fruta"/>
    <s v="San Antonio"/>
    <n v="635000000"/>
    <n v="120650000"/>
    <n v="755650000"/>
  </r>
  <r>
    <d v="1999-02-09T00:00:00"/>
    <x v="5"/>
    <s v="Chimbarongo"/>
    <s v="Manzanas"/>
    <s v="Estados Unidos"/>
    <s v="Bins"/>
    <s v="Trans_Fruta"/>
    <s v="San Antonio"/>
    <n v="859000000"/>
    <n v="163210000"/>
    <n v="1022210000"/>
  </r>
  <r>
    <d v="1999-02-15T00:00:00"/>
    <x v="6"/>
    <s v="Chimbarongo"/>
    <s v="Nectarines"/>
    <s v="Estados Unidos"/>
    <s v="Bins"/>
    <s v="Trans_Fruta"/>
    <s v="San Antonio"/>
    <n v="214000000"/>
    <n v="40660000"/>
    <n v="254660000"/>
  </r>
  <r>
    <d v="1999-02-21T00:00:00"/>
    <x v="7"/>
    <s v="San Fernando"/>
    <s v="Peras"/>
    <s v="Estados Unidos"/>
    <s v="Bins"/>
    <s v="Trans_Fruta"/>
    <s v="Valparaiso"/>
    <n v="635000000"/>
    <n v="120650000"/>
    <n v="755650000"/>
  </r>
  <r>
    <d v="1999-02-27T00:00:00"/>
    <x v="8"/>
    <s v="Chimbarongo"/>
    <s v="Nectarines"/>
    <s v="Asia"/>
    <s v="Caja"/>
    <s v="Frigo Mundo"/>
    <s v="Valparaiso"/>
    <n v="236000000"/>
    <n v="44840000"/>
    <n v="280840000"/>
  </r>
  <r>
    <d v="1999-03-05T00:00:00"/>
    <x v="9"/>
    <s v="Rancagua"/>
    <s v="Manzanas"/>
    <s v="Estados Unidos"/>
    <s v="Bins"/>
    <s v="Frio-Montes"/>
    <s v="Valparaiso"/>
    <n v="201000000"/>
    <n v="38190000"/>
    <n v="239190000"/>
  </r>
  <r>
    <d v="1999-03-11T00:00:00"/>
    <x v="10"/>
    <s v="Chimbarongo"/>
    <s v="Nectarines"/>
    <s v="Europa"/>
    <s v="Bins"/>
    <s v="Trans_Fruta"/>
    <s v="Valparaiso"/>
    <n v="789000000"/>
    <n v="149910000"/>
    <n v="938910000"/>
  </r>
  <r>
    <d v="1999-03-17T00:00:00"/>
    <x v="11"/>
    <s v="San Fernando"/>
    <s v="Peras"/>
    <s v="Europa"/>
    <s v="Bins"/>
    <s v="Trans_Fruta"/>
    <s v="San Antonio"/>
    <n v="985000000"/>
    <n v="187150000"/>
    <n v="1172150000"/>
  </r>
  <r>
    <d v="1999-03-23T00:00:00"/>
    <x v="12"/>
    <s v="Chimbarongo"/>
    <s v="Nectarines"/>
    <s v="Europa"/>
    <s v="Caja"/>
    <s v="Trans_Fruta"/>
    <s v="San Antonio"/>
    <n v="586000000"/>
    <n v="111340000"/>
    <n v="697340000"/>
  </r>
  <r>
    <d v="1999-03-29T00:00:00"/>
    <x v="13"/>
    <s v="Rancagua"/>
    <s v="Manzanas"/>
    <s v="Europa"/>
    <s v="Caja"/>
    <s v="Trans_Fruta"/>
    <s v="San Antonio"/>
    <n v="365000000"/>
    <n v="69350000"/>
    <n v="434350000"/>
  </r>
  <r>
    <d v="1999-04-04T00:00:00"/>
    <x v="14"/>
    <s v="Rancagua"/>
    <s v="Nectarines"/>
    <s v="Europa"/>
    <s v="Bins"/>
    <s v="Trans_Fruta"/>
    <s v="Valparaiso"/>
    <n v="425000000"/>
    <n v="80750000"/>
    <n v="505750000"/>
  </r>
  <r>
    <d v="1999-04-10T00:00:00"/>
    <x v="15"/>
    <s v="Chimbarongo"/>
    <s v="Peras"/>
    <s v="Europa"/>
    <s v="Bins"/>
    <s v="Trans_Fruta"/>
    <s v="Valparaiso"/>
    <n v="202000000"/>
    <n v="38380000"/>
    <n v="240380000"/>
  </r>
  <r>
    <d v="1999-04-16T00:00:00"/>
    <x v="16"/>
    <s v="Rancagua"/>
    <s v="Peras"/>
    <s v="Estados Unidos"/>
    <s v="Bins"/>
    <s v="Frigo Mundo"/>
    <s v="Valparaiso"/>
    <n v="789000000"/>
    <n v="149910000"/>
    <n v="938910000"/>
  </r>
  <r>
    <d v="1999-04-22T00:00:00"/>
    <x v="17"/>
    <s v="Rancagua"/>
    <s v="Nectarines"/>
    <s v="Asia"/>
    <s v="Bins"/>
    <s v="Frigo Mundo"/>
    <s v="Valparaiso"/>
    <n v="107000000"/>
    <n v="20330000"/>
    <n v="127330000"/>
  </r>
  <r>
    <d v="1999-04-28T00:00:00"/>
    <x v="18"/>
    <s v="Rancagua"/>
    <s v="Nectarines"/>
    <s v="Asia"/>
    <s v="Caja"/>
    <s v="Trans-Frio"/>
    <s v="Valparaiso"/>
    <n v="802000000"/>
    <n v="152380000"/>
    <n v="954380000"/>
  </r>
  <r>
    <d v="1999-05-04T00:00:00"/>
    <x v="19"/>
    <s v="Rancagua"/>
    <s v="Nectarines"/>
    <s v="Asia"/>
    <s v="Caja"/>
    <s v="Frio-Montes"/>
    <s v="Valparaiso"/>
    <n v="936000000"/>
    <n v="177840000"/>
    <n v="1113840000"/>
  </r>
  <r>
    <d v="1999-05-10T00:00:00"/>
    <x v="20"/>
    <s v="Rancagua"/>
    <s v="Nectarines"/>
    <s v="Europa"/>
    <s v="Caja"/>
    <s v="Frio-Montes"/>
    <s v="Valparaiso"/>
    <n v="458000000"/>
    <n v="87020000"/>
    <n v="545020000"/>
  </r>
  <r>
    <d v="1999-05-16T00:00:00"/>
    <x v="21"/>
    <s v="Rancagua"/>
    <s v="Nectarines"/>
    <s v="Europa"/>
    <s v="Caja"/>
    <s v="Frio-Montes"/>
    <s v="Valparaiso"/>
    <n v="635000000"/>
    <n v="120650000"/>
    <n v="755650000"/>
  </r>
  <r>
    <d v="1999-05-22T00:00:00"/>
    <x v="22"/>
    <s v="Rancagua"/>
    <s v="Nectarines"/>
    <s v="Europa"/>
    <s v="Bins"/>
    <s v="Frio-Montes"/>
    <s v="Valparaiso"/>
    <n v="202000000"/>
    <n v="38380000"/>
    <n v="240380000"/>
  </r>
  <r>
    <d v="1999-05-28T00:00:00"/>
    <x v="23"/>
    <s v="Rancagua"/>
    <s v="Nectarines"/>
    <s v="Europa"/>
    <s v="Bins"/>
    <s v="Frigo Mundo"/>
    <s v="Valparaiso"/>
    <n v="375000000"/>
    <n v="71250000"/>
    <n v="446250000"/>
  </r>
  <r>
    <d v="1999-06-03T00:00:00"/>
    <x v="24"/>
    <s v="Chimbarongo"/>
    <s v="Nectarines"/>
    <s v="Asia"/>
    <s v="Bins"/>
    <s v="Frigo Mundo"/>
    <s v="San Antonio"/>
    <n v="859000000"/>
    <n v="163210000"/>
    <n v="1022210000"/>
  </r>
  <r>
    <d v="1999-06-09T00:00:00"/>
    <x v="25"/>
    <s v="Chimbarongo"/>
    <s v="Nectarines"/>
    <s v="Asia"/>
    <s v="Bins"/>
    <s v="Frigo Mundo"/>
    <s v="San Antonio"/>
    <n v="202000000"/>
    <n v="38380000"/>
    <n v="240380000"/>
  </r>
  <r>
    <d v="1999-06-15T00:00:00"/>
    <x v="26"/>
    <s v="Chimbarongo"/>
    <s v="Nectarines"/>
    <s v="Asia"/>
    <s v="Bins"/>
    <s v="Frio-Montes"/>
    <s v="San Antonio"/>
    <n v="369000000"/>
    <n v="70110000"/>
    <n v="439110000"/>
  </r>
  <r>
    <d v="1999-06-21T00:00:00"/>
    <x v="27"/>
    <s v="Chimbarongo"/>
    <s v="Manzanas"/>
    <s v="Asia"/>
    <s v="Bins"/>
    <s v="Frio-Montes"/>
    <s v="San Antonio"/>
    <n v="859000000"/>
    <n v="163210000"/>
    <n v="1022210000"/>
  </r>
  <r>
    <d v="1999-06-27T00:00:00"/>
    <x v="28"/>
    <s v="Rancagua"/>
    <s v="Nectarines"/>
    <s v="Asia"/>
    <s v="Caja"/>
    <s v="Frio-Montes"/>
    <s v="San Antonio"/>
    <n v="202000000"/>
    <n v="38380000"/>
    <n v="240380000"/>
  </r>
  <r>
    <d v="1999-07-03T00:00:00"/>
    <x v="29"/>
    <s v="Chimbarongo"/>
    <s v="Nectarines"/>
    <s v="Europa"/>
    <s v="Caja"/>
    <s v="Frio-Montes"/>
    <s v="Valparaiso"/>
    <n v="456000000"/>
    <n v="86640000"/>
    <n v="542640000"/>
  </r>
  <r>
    <d v="1999-07-09T00:00:00"/>
    <x v="30"/>
    <s v="Chimbarongo"/>
    <s v="Peras"/>
    <s v="Europa"/>
    <s v="Caja"/>
    <s v="Frio-Montes"/>
    <s v="Valparaiso"/>
    <n v="654000000"/>
    <n v="124260000"/>
    <n v="778260000"/>
  </r>
  <r>
    <d v="1999-07-15T00:00:00"/>
    <x v="31"/>
    <s v="Chimbarongo"/>
    <s v="Peras"/>
    <s v="Europa"/>
    <s v="Caja"/>
    <s v="Frio-Montes"/>
    <s v="Valparaiso"/>
    <n v="159000000"/>
    <n v="30210000"/>
    <n v="189210000"/>
  </r>
  <r>
    <d v="1999-07-21T00:00:00"/>
    <x v="32"/>
    <s v="Chimbarongo"/>
    <s v="Peras"/>
    <s v="Asia"/>
    <s v="Bins"/>
    <s v="Frio-Montes"/>
    <s v="Valparaiso"/>
    <n v="951000000"/>
    <n v="180690000"/>
    <n v="1131690000"/>
  </r>
  <r>
    <d v="1999-07-27T00:00:00"/>
    <x v="33"/>
    <s v="Chimbarongo"/>
    <s v="Nectarines"/>
    <s v="Argentina"/>
    <s v="Bins"/>
    <s v="Frio-Montes"/>
    <s v="Valparaiso"/>
    <n v="852000000"/>
    <n v="161880000"/>
    <n v="1013880000"/>
  </r>
  <r>
    <d v="1999-08-02T00:00:00"/>
    <x v="34"/>
    <s v="San Fernando"/>
    <s v="Manzanas"/>
    <s v="Argentina"/>
    <s v="Caja"/>
    <s v="Frio-Montes"/>
    <s v="San Antonio"/>
    <n v="357000000"/>
    <n v="67830000"/>
    <n v="424830000"/>
  </r>
  <r>
    <d v="1999-08-08T00:00:00"/>
    <x v="35"/>
    <s v="San Fernando"/>
    <s v="Nectarines"/>
    <s v="Argentina"/>
    <s v="Caja"/>
    <s v="Frio-Montes"/>
    <s v="San Antonio"/>
    <n v="753000000"/>
    <n v="143070000"/>
    <n v="896070000"/>
  </r>
  <r>
    <d v="1999-08-14T00:00:00"/>
    <x v="36"/>
    <s v="Chimbarongo"/>
    <s v="Nectarines"/>
    <s v="Argentina"/>
    <s v="Caja"/>
    <s v="Frio-Montes"/>
    <s v="Valparaiso"/>
    <n v="202000000"/>
    <n v="38380000"/>
    <n v="240380000"/>
  </r>
  <r>
    <d v="1999-08-20T00:00:00"/>
    <x v="37"/>
    <s v="Chimbarongo"/>
    <s v="Peras"/>
    <s v="Estados Unidos"/>
    <s v="Caja"/>
    <s v="Trans-Frio"/>
    <s v="San Antonio"/>
    <n v="365000000"/>
    <n v="69350000"/>
    <n v="434350000"/>
  </r>
  <r>
    <d v="1999-08-26T00:00:00"/>
    <x v="38"/>
    <s v="Chimbarongo"/>
    <s v="Peras"/>
    <s v="Estados Unidos"/>
    <s v="Caja"/>
    <s v="Trans-Frio"/>
    <s v="San Antonio"/>
    <n v="202000000"/>
    <n v="38380000"/>
    <n v="240380000"/>
  </r>
  <r>
    <d v="1999-09-01T00:00:00"/>
    <x v="39"/>
    <s v="San Fernando"/>
    <s v="Peras"/>
    <s v="Argentina"/>
    <s v="Caja"/>
    <s v="Trans_Fruta"/>
    <s v="Valparaiso"/>
    <n v="365000000"/>
    <n v="69350000"/>
    <n v="434350000"/>
  </r>
  <r>
    <d v="1999-09-07T00:00:00"/>
    <x v="40"/>
    <s v="San Fernando"/>
    <s v="Peras"/>
    <s v="Estados Unidos"/>
    <s v="Bins"/>
    <s v="Trans_Fruta"/>
    <s v="Valparaiso"/>
    <n v="458000000"/>
    <n v="87020000"/>
    <n v="545020000"/>
  </r>
  <r>
    <d v="1999-09-13T00:00:00"/>
    <x v="41"/>
    <s v="Chimbarongo"/>
    <s v="Nectarines"/>
    <s v="Estados Unidos"/>
    <s v="Bins"/>
    <s v="Trans-Frio"/>
    <s v="Valparaiso"/>
    <n v="859000000"/>
    <n v="163210000"/>
    <n v="1022210000"/>
  </r>
  <r>
    <d v="1999-09-19T00:00:00"/>
    <x v="42"/>
    <s v="Chimbarongo"/>
    <s v="Manzanas"/>
    <s v="Estados Unidos"/>
    <s v="Bins"/>
    <s v="Trans-Frio"/>
    <s v="Valparaiso"/>
    <n v="654000000"/>
    <n v="124260000"/>
    <n v="778260000"/>
  </r>
  <r>
    <d v="1999-09-25T00:00:00"/>
    <x v="43"/>
    <s v="Chimbarongo"/>
    <s v="Manzanas"/>
    <s v="Estados Unidos"/>
    <s v="Bins"/>
    <s v="Trans-Frio"/>
    <s v="Valparaiso"/>
    <n v="365000000"/>
    <n v="69350000"/>
    <n v="434350000"/>
  </r>
  <r>
    <d v="1999-10-01T00:00:00"/>
    <x v="44"/>
    <s v="San Fernando"/>
    <s v="Nectarines"/>
    <s v="Estados Unidos"/>
    <s v="Caja"/>
    <s v="Frigo Mundo"/>
    <s v="San Antonio"/>
    <n v="325000000"/>
    <n v="61750000"/>
    <n v="386750000"/>
  </r>
  <r>
    <d v="1999-10-07T00:00:00"/>
    <x v="45"/>
    <s v="Chimbarongo"/>
    <s v="Manzanas"/>
    <s v="Estados Unidos"/>
    <s v="Caja"/>
    <s v="Frigo Mundo"/>
    <s v="Valparaiso"/>
    <n v="425000000"/>
    <n v="80750000"/>
    <n v="505750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x v="0"/>
    <s v="Huerto Rengifo"/>
    <s v="Chimbarongo"/>
    <s v="Peras"/>
    <s v="Asia"/>
    <s v="Caja"/>
    <x v="0"/>
    <s v="Valparaiso"/>
    <n v="255000000"/>
    <n v="48450000"/>
    <n v="303450000"/>
    <n v="76500000"/>
  </r>
  <r>
    <x v="1"/>
    <s v="Huerto San Eugenio"/>
    <s v="Rancagua"/>
    <s v="Manzanas"/>
    <s v="Estados Unidos"/>
    <s v="Bins"/>
    <x v="0"/>
    <s v="San Antonio"/>
    <n v="365000000"/>
    <n v="69350000"/>
    <n v="434350000"/>
    <n v="109500000"/>
  </r>
  <r>
    <x v="2"/>
    <s v="Fundo El Delirio"/>
    <s v="San Fernando"/>
    <s v="Manzanas"/>
    <s v="Europa"/>
    <s v="Caja"/>
    <x v="0"/>
    <s v="San Antonio"/>
    <n v="202000000"/>
    <n v="38380000"/>
    <n v="240380000"/>
    <n v="60600000"/>
  </r>
  <r>
    <x v="3"/>
    <s v="Fundo Treas Alamos"/>
    <s v="San Fernando"/>
    <s v="Manzanas"/>
    <s v="Europa"/>
    <s v="Caja"/>
    <x v="1"/>
    <s v="San Antonio"/>
    <n v="145000000"/>
    <n v="27550000"/>
    <n v="172550000"/>
    <n v="43500000"/>
  </r>
  <r>
    <x v="4"/>
    <s v="Fundo Alamo Huacho"/>
    <s v="Rancagua"/>
    <s v="Manzanas"/>
    <s v="Europa"/>
    <s v="Caja"/>
    <x v="1"/>
    <s v="San Antonio"/>
    <n v="635000000"/>
    <n v="120650000"/>
    <n v="755650000"/>
    <n v="190500000"/>
  </r>
  <r>
    <x v="5"/>
    <s v="Fruticola Arevalos"/>
    <s v="Chimbarongo"/>
    <s v="Manzanas"/>
    <s v="Estados Unidos"/>
    <s v="Bins"/>
    <x v="1"/>
    <s v="San Antonio"/>
    <n v="859000000"/>
    <n v="163210000"/>
    <n v="1022210000"/>
    <n v="257700000"/>
  </r>
  <r>
    <x v="6"/>
    <s v="Huerto Santa Antonia"/>
    <s v="Chimbarongo"/>
    <s v="Nectarines"/>
    <s v="Estados Unidos"/>
    <s v="Bins"/>
    <x v="1"/>
    <s v="San Antonio"/>
    <n v="214000000"/>
    <n v="40660000"/>
    <n v="254660000"/>
    <n v="64200000"/>
  </r>
  <r>
    <x v="7"/>
    <s v="Federico Ponce"/>
    <s v="San Fernando"/>
    <s v="Peras"/>
    <s v="Estados Unidos"/>
    <s v="Bins"/>
    <x v="1"/>
    <s v="Valparaiso"/>
    <n v="635000000"/>
    <n v="120650000"/>
    <n v="755650000"/>
    <n v="190500000"/>
  </r>
  <r>
    <x v="8"/>
    <s v="Bruno Montes"/>
    <s v="Chimbarongo"/>
    <s v="Nectarines"/>
    <s v="Asia"/>
    <s v="Caja"/>
    <x v="0"/>
    <s v="Valparaiso"/>
    <n v="236000000"/>
    <n v="44840000"/>
    <n v="280840000"/>
    <n v="70800000"/>
  </r>
  <r>
    <x v="9"/>
    <s v="Huerto Santa Catalina"/>
    <s v="Rancagua"/>
    <s v="Manzanas"/>
    <s v="Estados Unidos"/>
    <s v="Bins"/>
    <x v="2"/>
    <s v="Valparaiso"/>
    <n v="201000000"/>
    <n v="38190000"/>
    <n v="239190000"/>
    <n v="60300000"/>
  </r>
  <r>
    <x v="10"/>
    <s v="uerto el Huique"/>
    <s v="Chimbarongo"/>
    <s v="Nectarines"/>
    <s v="Europa"/>
    <s v="Bins"/>
    <x v="1"/>
    <s v="Valparaiso"/>
    <n v="789000000"/>
    <n v="149910000"/>
    <n v="938910000"/>
    <n v="236700000"/>
  </r>
  <r>
    <x v="11"/>
    <s v="Huerto San Pedro"/>
    <s v="San Fernando"/>
    <s v="Peras"/>
    <s v="Europa"/>
    <s v="Bins"/>
    <x v="1"/>
    <s v="San Antonio"/>
    <n v="985000000"/>
    <n v="187150000"/>
    <n v="1172150000"/>
    <n v="295500000"/>
  </r>
  <r>
    <x v="12"/>
    <s v="Fundo Tres Montes"/>
    <s v="Chimbarongo"/>
    <s v="Nectarines"/>
    <s v="Europa"/>
    <s v="Caja"/>
    <x v="1"/>
    <s v="San Antonio"/>
    <n v="586000000"/>
    <n v="111340000"/>
    <n v="697340000"/>
    <n v="175800000"/>
  </r>
  <r>
    <x v="13"/>
    <s v="Fundo Don Pablo"/>
    <s v="Rancagua"/>
    <s v="Manzanas"/>
    <s v="Europa"/>
    <s v="Caja"/>
    <x v="1"/>
    <s v="San Antonio"/>
    <n v="365000000"/>
    <n v="69350000"/>
    <n v="434350000"/>
    <n v="109500000"/>
  </r>
  <r>
    <x v="14"/>
    <s v="Huerto Santa Beatriz"/>
    <s v="Rancagua"/>
    <s v="Nectarines"/>
    <s v="Europa"/>
    <s v="Bins"/>
    <x v="1"/>
    <s v="Valparaiso"/>
    <n v="425000000"/>
    <n v="80750000"/>
    <n v="505750000"/>
    <n v="127500000"/>
  </r>
  <r>
    <x v="15"/>
    <s v="Fundo el Pozo Seco"/>
    <s v="Chimbarongo"/>
    <s v="Peras"/>
    <s v="Europa"/>
    <s v="Bins"/>
    <x v="1"/>
    <s v="Valparaiso"/>
    <n v="202000000"/>
    <n v="38380000"/>
    <n v="240380000"/>
    <n v="60600000"/>
  </r>
  <r>
    <x v="16"/>
    <s v="Fundo Don Ponciano"/>
    <s v="Rancagua"/>
    <s v="Peras"/>
    <s v="Estados Unidos"/>
    <s v="Bins"/>
    <x v="0"/>
    <s v="Valparaiso"/>
    <n v="789000000"/>
    <n v="149910000"/>
    <n v="938910000"/>
    <n v="236700000"/>
  </r>
  <r>
    <x v="17"/>
    <s v="Huerto Tres Marías"/>
    <s v="Rancagua"/>
    <s v="Nectarines"/>
    <s v="Asia"/>
    <s v="Bins"/>
    <x v="0"/>
    <s v="Valparaiso"/>
    <n v="107000000"/>
    <n v="20330000"/>
    <n v="127330000"/>
    <n v="32100000"/>
  </r>
  <r>
    <x v="18"/>
    <s v="Huerto las Tortolas"/>
    <s v="Rancagua"/>
    <s v="Nectarines"/>
    <s v="Asia"/>
    <s v="Caja"/>
    <x v="3"/>
    <s v="Valparaiso"/>
    <n v="802000000"/>
    <n v="152380000"/>
    <n v="954380000"/>
    <n v="240600000"/>
  </r>
  <r>
    <x v="19"/>
    <s v="Fundo Santa Pilar"/>
    <s v="Rancagua"/>
    <s v="Nectarines"/>
    <s v="Asia"/>
    <s v="Caja"/>
    <x v="2"/>
    <s v="Valparaiso"/>
    <n v="936000000"/>
    <n v="177840000"/>
    <n v="1113840000"/>
    <n v="280800000"/>
  </r>
  <r>
    <x v="20"/>
    <s v="Huerto José Manuel"/>
    <s v="Rancagua"/>
    <s v="Nectarines"/>
    <s v="Europa"/>
    <s v="Caja"/>
    <x v="2"/>
    <s v="Valparaiso"/>
    <n v="458000000"/>
    <n v="87020000"/>
    <n v="545020000"/>
    <n v="137400000"/>
  </r>
  <r>
    <x v="21"/>
    <s v="Huerto San Roque"/>
    <s v="Rancagua"/>
    <s v="Nectarines"/>
    <s v="Europa"/>
    <s v="Caja"/>
    <x v="2"/>
    <s v="Valparaiso"/>
    <n v="635000000"/>
    <n v="120650000"/>
    <n v="755650000"/>
    <n v="190500000"/>
  </r>
  <r>
    <x v="22"/>
    <s v="Fundo Don Hugo"/>
    <s v="Rancagua"/>
    <s v="Nectarines"/>
    <s v="Europa"/>
    <s v="Bins"/>
    <x v="2"/>
    <s v="Valparaiso"/>
    <n v="202000000"/>
    <n v="38380000"/>
    <n v="240380000"/>
    <n v="60600000"/>
  </r>
  <r>
    <x v="23"/>
    <s v="Fundo el Fenix"/>
    <s v="Rancagua"/>
    <s v="Nectarines"/>
    <s v="Europa"/>
    <s v="Bins"/>
    <x v="0"/>
    <s v="Valparaiso"/>
    <n v="375000000"/>
    <n v="71250000"/>
    <n v="446250000"/>
    <n v="112500000"/>
  </r>
  <r>
    <x v="24"/>
    <s v="Huerto Las Delicias"/>
    <s v="Chimbarongo"/>
    <s v="Nectarines"/>
    <s v="Asia"/>
    <s v="Bins"/>
    <x v="0"/>
    <s v="San Antonio"/>
    <n v="859000000"/>
    <n v="163210000"/>
    <n v="1022210000"/>
    <n v="257700000"/>
  </r>
  <r>
    <x v="25"/>
    <s v="Santa Marta"/>
    <s v="Chimbarongo"/>
    <s v="Nectarines"/>
    <s v="Asia"/>
    <s v="Bins"/>
    <x v="0"/>
    <s v="San Antonio"/>
    <n v="202000000"/>
    <n v="38380000"/>
    <n v="240380000"/>
    <n v="60600000"/>
  </r>
  <r>
    <x v="26"/>
    <s v="Santa María"/>
    <s v="Chimbarongo"/>
    <s v="Nectarines"/>
    <s v="Asia"/>
    <s v="Bins"/>
    <x v="2"/>
    <s v="San Antonio"/>
    <n v="369000000"/>
    <n v="70110000"/>
    <n v="439110000"/>
    <n v="110700000"/>
  </r>
  <r>
    <x v="27"/>
    <s v="Huerto Santa Cecilia"/>
    <s v="Chimbarongo"/>
    <s v="Manzanas"/>
    <s v="Asia"/>
    <s v="Bins"/>
    <x v="2"/>
    <s v="San Antonio"/>
    <n v="859000000"/>
    <n v="163210000"/>
    <n v="1022210000"/>
    <n v="257700000"/>
  </r>
  <r>
    <x v="28"/>
    <s v="Huerto Don Mncho"/>
    <s v="Rancagua"/>
    <s v="Nectarines"/>
    <s v="Asia"/>
    <s v="Caja"/>
    <x v="2"/>
    <s v="San Antonio"/>
    <n v="202000000"/>
    <n v="38380000"/>
    <n v="240380000"/>
    <n v="60600000"/>
  </r>
  <r>
    <x v="29"/>
    <s v="Fundo San Feña"/>
    <s v="Chimbarongo"/>
    <s v="Nectarines"/>
    <s v="Europa"/>
    <s v="Caja"/>
    <x v="2"/>
    <s v="Valparaiso"/>
    <n v="456000000"/>
    <n v="86640000"/>
    <n v="542640000"/>
    <n v="136800000"/>
  </r>
  <r>
    <x v="30"/>
    <s v="Fundo La Cabaña"/>
    <s v="Chimbarongo"/>
    <s v="Peras"/>
    <s v="Europa"/>
    <s v="Caja"/>
    <x v="2"/>
    <s v="Valparaiso"/>
    <n v="654000000"/>
    <n v="124260000"/>
    <n v="778260000"/>
    <n v="196200000"/>
  </r>
  <r>
    <x v="31"/>
    <s v="Fundo Tierra Amarilla"/>
    <s v="Chimbarongo"/>
    <s v="Peras"/>
    <s v="Europa"/>
    <s v="Caja"/>
    <x v="2"/>
    <s v="Valparaiso"/>
    <n v="159000000"/>
    <n v="30210000"/>
    <n v="189210000"/>
    <n v="47700000"/>
  </r>
  <r>
    <x v="32"/>
    <s v="Huerto Santa Caetana"/>
    <s v="Chimbarongo"/>
    <s v="Peras"/>
    <s v="Asia"/>
    <s v="Bins"/>
    <x v="2"/>
    <s v="Valparaiso"/>
    <n v="951000000"/>
    <n v="180690000"/>
    <n v="1131690000"/>
    <n v="285300000"/>
  </r>
  <r>
    <x v="33"/>
    <s v="Huerto El Parrón"/>
    <s v="Chimbarongo"/>
    <s v="Nectarines"/>
    <s v="Argentina"/>
    <s v="Bins"/>
    <x v="2"/>
    <s v="Valparaiso"/>
    <n v="852000000"/>
    <n v="161880000"/>
    <n v="1013880000"/>
    <n v="255600000"/>
  </r>
  <r>
    <x v="34"/>
    <s v="Huerto Don Pincho"/>
    <s v="San Fernando"/>
    <s v="Manzanas"/>
    <s v="Argentina"/>
    <s v="Caja"/>
    <x v="2"/>
    <s v="San Antonio"/>
    <n v="357000000"/>
    <n v="67830000"/>
    <n v="424830000"/>
    <n v="107100000"/>
  </r>
  <r>
    <x v="35"/>
    <s v="Huerto Doña Leonor"/>
    <s v="San Fernando"/>
    <s v="Nectarines"/>
    <s v="Argentina"/>
    <s v="Caja"/>
    <x v="2"/>
    <s v="San Antonio"/>
    <n v="753000000"/>
    <n v="143070000"/>
    <n v="896070000"/>
    <n v="225900000"/>
  </r>
  <r>
    <x v="36"/>
    <s v="Huerto Don Poncho"/>
    <s v="Chimbarongo"/>
    <s v="Nectarines"/>
    <s v="Argentina"/>
    <s v="Caja"/>
    <x v="2"/>
    <s v="Valparaiso"/>
    <n v="202000000"/>
    <n v="38380000"/>
    <n v="240380000"/>
    <n v="60600000"/>
  </r>
  <r>
    <x v="37"/>
    <s v="Huerto Don Miguel"/>
    <s v="Chimbarongo"/>
    <s v="Peras"/>
    <s v="Estados Unidos"/>
    <s v="Caja"/>
    <x v="3"/>
    <s v="San Antonio"/>
    <n v="365000000"/>
    <n v="69350000"/>
    <n v="434350000"/>
    <n v="109500000"/>
  </r>
  <r>
    <x v="38"/>
    <s v="Fundo Las Acacias"/>
    <s v="Chimbarongo"/>
    <s v="Peras"/>
    <s v="Estados Unidos"/>
    <s v="Caja"/>
    <x v="3"/>
    <s v="San Antonio"/>
    <n v="202000000"/>
    <n v="38380000"/>
    <n v="240380000"/>
    <n v="60600000"/>
  </r>
  <r>
    <x v="39"/>
    <s v="Huerto Santa Joaquina"/>
    <s v="San Fernando"/>
    <s v="Peras"/>
    <s v="Argentina"/>
    <s v="Caja"/>
    <x v="1"/>
    <s v="Valparaiso"/>
    <n v="365000000"/>
    <n v="69350000"/>
    <n v="434350000"/>
    <n v="109500000"/>
  </r>
  <r>
    <x v="40"/>
    <s v="Fundo San Michelle"/>
    <s v="San Fernando"/>
    <s v="Peras"/>
    <s v="Estados Unidos"/>
    <s v="Bins"/>
    <x v="1"/>
    <s v="Valparaiso"/>
    <n v="458000000"/>
    <n v="87020000"/>
    <n v="545020000"/>
    <n v="137400000"/>
  </r>
  <r>
    <x v="41"/>
    <s v="Fundo Don Eulalio"/>
    <s v="Chimbarongo"/>
    <s v="Nectarines"/>
    <s v="Estados Unidos"/>
    <s v="Bins"/>
    <x v="3"/>
    <s v="Valparaiso"/>
    <n v="859000000"/>
    <n v="163210000"/>
    <n v="1022210000"/>
    <n v="257700000"/>
  </r>
  <r>
    <x v="42"/>
    <s v="Huerto Los Parrones"/>
    <s v="Chimbarongo"/>
    <s v="Manzanas"/>
    <s v="Estados Unidos"/>
    <s v="Bins"/>
    <x v="3"/>
    <s v="Valparaiso"/>
    <n v="654000000"/>
    <n v="124260000"/>
    <n v="778260000"/>
    <n v="196200000"/>
  </r>
  <r>
    <x v="43"/>
    <s v="Huerto Dos Rosas"/>
    <s v="Chimbarongo"/>
    <s v="Manzanas"/>
    <s v="Estados Unidos"/>
    <s v="Bins"/>
    <x v="3"/>
    <s v="Valparaiso"/>
    <n v="365000000"/>
    <n v="69350000"/>
    <n v="434350000"/>
    <n v="109500000"/>
  </r>
  <r>
    <x v="44"/>
    <s v="Fundo Don Roque"/>
    <s v="San Fernando"/>
    <s v="Nectarines"/>
    <s v="Estados Unidos"/>
    <s v="Caja"/>
    <x v="0"/>
    <s v="San Antonio"/>
    <n v="325000000"/>
    <n v="61750000"/>
    <n v="386750000"/>
    <n v="97500000"/>
  </r>
  <r>
    <x v="45"/>
    <s v="Fundo San José"/>
    <s v="Chimbarongo"/>
    <s v="Manzanas"/>
    <s v="Estados Unidos"/>
    <s v="Caja"/>
    <x v="0"/>
    <s v="Valparaiso"/>
    <n v="425000000"/>
    <n v="80750000"/>
    <n v="505750000"/>
    <n v="1275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93B6A3-B6BF-4918-8513-FBBD12FB29F9}" name="TablaDinámica8" cacheId="35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>
  <location ref="C187:E192" firstHeaderRow="0" firstDataRow="1" firstDataCol="1"/>
  <pivotFields count="12">
    <pivotField numFmtId="15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showAll="0"/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numFmtId="42" showAll="0"/>
    <pivotField numFmtId="42" showAll="0"/>
    <pivotField numFmtId="42" showAll="0"/>
    <pivotField dataField="1" numFmtId="42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ago Transportista" fld="11" baseField="0" baseItem="0" numFmtId="42"/>
    <dataField name="Suma de Pago Transportista2" fld="11" showDataAs="percentOfTotal" baseField="6" baseItem="2" numFmtId="10"/>
  </dataFields>
  <formats count="2">
    <format dxfId="19">
      <pivotArea outline="0" collapsedLevelsAreSubtotals="1" fieldPosition="0"/>
    </format>
    <format dxfId="18">
      <pivotArea outline="0" fieldPosition="0">
        <references count="1">
          <reference field="4294967294" count="1">
            <x v="1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6" count="4">
              <x v="0"/>
              <x v="1"/>
              <x v="2"/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filters count="1">
    <filter fld="0" type="dateBetween" evalOrder="-1" id="4" name="Fecha Movimiento">
      <autoFilter ref="A1">
        <filterColumn colId="0">
          <customFilters and="1">
            <customFilter operator="greaterThanOrEqual" val="36373"/>
            <customFilter operator="lessThanOrEqual" val="36403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5EB8BA-0F0C-4E0E-B9CE-5674DB2B94C4}" name="TablaDinámica7" cacheId="3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131:F178" firstHeaderRow="0" firstDataRow="1" firstDataCol="1"/>
  <pivotFields count="11">
    <pivotField numFmtId="15" showAll="0"/>
    <pivotField axis="axisRow" showAll="0">
      <items count="47">
        <item x="8"/>
        <item x="7"/>
        <item x="5"/>
        <item x="40"/>
        <item x="4"/>
        <item x="41"/>
        <item x="19"/>
        <item x="22"/>
        <item x="13"/>
        <item x="16"/>
        <item x="44"/>
        <item x="2"/>
        <item x="23"/>
        <item x="15"/>
        <item x="30"/>
        <item x="38"/>
        <item x="29"/>
        <item x="45"/>
        <item x="31"/>
        <item x="3"/>
        <item x="12"/>
        <item x="37"/>
        <item x="28"/>
        <item x="34"/>
        <item x="36"/>
        <item x="35"/>
        <item x="43"/>
        <item x="33"/>
        <item x="20"/>
        <item x="24"/>
        <item x="18"/>
        <item x="42"/>
        <item x="0"/>
        <item x="1"/>
        <item x="11"/>
        <item x="21"/>
        <item x="6"/>
        <item x="14"/>
        <item x="32"/>
        <item x="9"/>
        <item x="27"/>
        <item x="39"/>
        <item x="17"/>
        <item x="26"/>
        <item x="25"/>
        <item x="10"/>
        <item t="default"/>
      </items>
    </pivotField>
    <pivotField showAll="0"/>
    <pivotField multipleItemSelectionAllowed="1" showAll="0"/>
    <pivotField showAll="0"/>
    <pivotField showAll="0"/>
    <pivotField showAll="0"/>
    <pivotField showAll="0"/>
    <pivotField dataField="1" numFmtId="42" showAll="0"/>
    <pivotField dataField="1" numFmtId="42" showAll="0"/>
    <pivotField dataField="1" numFmtId="42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Ventas" fld="8" baseField="0" baseItem="0" numFmtId="42"/>
    <dataField name="Suma de IVA" fld="9" baseField="0" baseItem="0"/>
    <dataField name="Suma de Total" fld="10" baseField="0" baseItem="0"/>
  </dataFields>
  <formats count="4">
    <format dxfId="20">
      <pivotArea outline="0" collapsedLevelsAreSubtotals="1" fieldPosition="0"/>
    </format>
    <format dxfId="21">
      <pivotArea dataOnly="0" labelOnly="1" grandCol="1" outline="0" fieldPosition="0"/>
    </format>
    <format dxfId="22">
      <pivotArea outline="0" collapsedLevelsAreSubtotals="1" fieldPosition="0"/>
    </format>
    <format dxfId="23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4EB6D0-7ABA-45B2-B914-8422A50C4957}" name="TablaDinámica6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79:E126" firstHeaderRow="0" firstDataRow="1" firstDataCol="1"/>
  <pivotFields count="9">
    <pivotField numFmtId="15" showAll="0"/>
    <pivotField axis="axisRow" showAll="0">
      <items count="47">
        <item x="8"/>
        <item x="7"/>
        <item x="5"/>
        <item x="40"/>
        <item x="4"/>
        <item x="41"/>
        <item x="19"/>
        <item x="22"/>
        <item x="13"/>
        <item x="16"/>
        <item x="44"/>
        <item x="2"/>
        <item x="23"/>
        <item x="15"/>
        <item x="30"/>
        <item x="38"/>
        <item x="29"/>
        <item x="45"/>
        <item x="31"/>
        <item x="3"/>
        <item x="12"/>
        <item x="37"/>
        <item x="28"/>
        <item x="34"/>
        <item x="36"/>
        <item x="35"/>
        <item x="43"/>
        <item x="33"/>
        <item x="20"/>
        <item x="24"/>
        <item x="18"/>
        <item x="42"/>
        <item x="0"/>
        <item x="1"/>
        <item x="11"/>
        <item x="21"/>
        <item x="6"/>
        <item x="14"/>
        <item x="32"/>
        <item x="9"/>
        <item x="27"/>
        <item x="39"/>
        <item x="17"/>
        <item x="26"/>
        <item x="25"/>
        <item x="10"/>
        <item t="default"/>
      </items>
    </pivotField>
    <pivotField showAll="0"/>
    <pivotField multipleItemSelectionAllowed="1" showAll="0"/>
    <pivotField showAll="0"/>
    <pivotField showAll="0"/>
    <pivotField showAll="0"/>
    <pivotField showAll="0"/>
    <pivotField dataField="1" numFmtId="42" showAll="0"/>
  </pivotFields>
  <rowFields count="1">
    <field x="1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2">
    <i>
      <x/>
    </i>
    <i i="1">
      <x v="1"/>
    </i>
  </colItems>
  <dataFields count="2">
    <dataField name="Ventas" fld="8" baseField="0" baseItem="0" numFmtId="42"/>
    <dataField name="% del Total" fld="8" showDataAs="percentOfTotal" baseField="1" baseItem="1" numFmtId="10"/>
  </dataFields>
  <formats count="5">
    <format dxfId="27">
      <pivotArea outline="0" collapsedLevelsAreSubtotals="1" fieldPosition="0"/>
    </format>
    <format dxfId="28">
      <pivotArea dataOnly="0" labelOnly="1" grandCol="1" outline="0" fieldPosition="0"/>
    </format>
    <format dxfId="26">
      <pivotArea outline="0" collapsedLevelsAreSubtotals="1" fieldPosition="0"/>
    </format>
    <format dxfId="25">
      <pivotArea outline="0" fieldPosition="0">
        <references count="1">
          <reference field="4294967294" count="1">
            <x v="1"/>
          </reference>
        </references>
      </pivotArea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3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46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A3D22-E335-4F10-8408-91A1818C113A}" name="TablaDinámica5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H53:Q60" firstHeaderRow="1" firstDataRow="3" firstDataCol="1"/>
  <pivotFields count="9">
    <pivotField numFmtId="15" showAll="0"/>
    <pivotField showAll="0"/>
    <pivotField showAll="0"/>
    <pivotField axis="axisCol" multipleItemSelectionAllowed="1" showAll="0">
      <items count="4">
        <item x="1"/>
        <item x="2"/>
        <item x="0"/>
        <item t="default"/>
      </items>
    </pivotField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axis="axisCol" dataField="1" showAll="0">
      <items count="3">
        <item x="1"/>
        <item x="0"/>
        <item t="default"/>
      </items>
    </pivotField>
    <pivotField numFmtId="42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2">
    <field x="7"/>
    <field x="3"/>
  </colFields>
  <colItems count="9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 t="grand">
      <x/>
    </i>
  </colItems>
  <dataFields count="1">
    <dataField name="Cuenta de Puerto Salida" fld="7" subtotal="count" baseField="0" baseItem="0"/>
  </dataFields>
  <formats count="2">
    <format dxfId="29">
      <pivotArea outline="0" collapsedLevelsAreSubtotals="1" fieldPosition="0"/>
    </format>
    <format dxfId="3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E5983B-E4A5-4E76-B439-80DEFDB11099}" name="TablaDinámica4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53:F71" firstHeaderRow="1" firstDataRow="2" firstDataCol="1"/>
  <pivotFields count="9">
    <pivotField numFmtId="15" showAll="0"/>
    <pivotField showAll="0"/>
    <pivotField showAll="0"/>
    <pivotField axis="axisRow" multipleItemSelectionAllowed="1" showAll="0">
      <items count="4">
        <item x="1"/>
        <item x="2"/>
        <item x="0"/>
        <item t="default"/>
      </items>
    </pivotField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axis="axisCol" dataField="1" showAll="0">
      <items count="3">
        <item x="1"/>
        <item x="0"/>
        <item t="default"/>
      </items>
    </pivotField>
    <pivotField numFmtId="42" showAll="0"/>
  </pivotFields>
  <rowFields count="2">
    <field x="6"/>
    <field x="3"/>
  </rowFields>
  <rowItems count="17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uenta de Puerto Salida" fld="7" subtotal="count" baseField="0" baseItem="0"/>
  </dataFields>
  <formats count="2">
    <format dxfId="31">
      <pivotArea outline="0" collapsedLevelsAreSubtotals="1" fieldPosition="0"/>
    </format>
    <format dxfId="3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F6F525-576B-4B30-89D7-9A141A93D597}" name="TablaDinámica3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41:F47" firstHeaderRow="1" firstDataRow="2" firstDataCol="1"/>
  <pivotFields count="9">
    <pivotField numFmtId="15" showAll="0"/>
    <pivotField showAll="0"/>
    <pivotField showAll="0"/>
    <pivotField multipleItemSelectionAllowed="1"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axis="axisCol" dataField="1" showAll="0">
      <items count="3">
        <item x="1"/>
        <item x="0"/>
        <item t="default"/>
      </items>
    </pivotField>
    <pivotField numFmtId="42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7"/>
  </colFields>
  <colItems count="3">
    <i>
      <x/>
    </i>
    <i>
      <x v="1"/>
    </i>
    <i t="grand">
      <x/>
    </i>
  </colItems>
  <dataFields count="1">
    <dataField name="Cuenta de Puerto Salida" fld="7" subtotal="count" baseField="0" baseItem="0"/>
  </dataFields>
  <formats count="2">
    <format dxfId="33">
      <pivotArea outline="0" collapsedLevelsAreSubtotals="1" fieldPosition="0"/>
    </format>
    <format dxfId="3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3977A58-81C3-406A-A6E6-3335041CA8B8}" name="TablaDinámica2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C29:F35" firstHeaderRow="1" firstDataRow="2" firstDataCol="1"/>
  <pivotFields count="9">
    <pivotField numFmtId="15"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numFmtId="42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uenta de Tipo de Embalaje" fld="5" subtotal="count" baseField="0" baseItem="0"/>
  </dataFields>
  <formats count="2">
    <format dxfId="35">
      <pivotArea outline="0" collapsedLevelsAreSubtotals="1" fieldPosition="0"/>
    </format>
    <format dxfId="3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7C0031-96D5-4373-9620-6F1AF588D1CD}" name="TablaDinámica1" cacheId="36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7">
  <location ref="C6:F9" firstHeaderRow="1" firstDataRow="2" firstDataCol="1"/>
  <pivotFields count="9">
    <pivotField numFmtId="15" multipleItemSelectionAllowed="1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showAll="0"/>
    <pivotField showAll="0"/>
    <pivotField axis="axisCol" dataField="1" showAll="0">
      <items count="4">
        <item x="1"/>
        <item x="2"/>
        <item x="0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numFmtId="42" showAll="0"/>
  </pivotFields>
  <rowFields count="1">
    <field x="4"/>
  </rowFields>
  <rowItems count="2">
    <i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Cuenta de Fruta" fld="3" subtotal="count" baseField="0" baseItem="0"/>
  </dataFields>
  <formats count="3">
    <format dxfId="39">
      <pivotArea outline="0" collapsedLevelsAreSubtotals="1" fieldPosition="0"/>
    </format>
    <format dxfId="38">
      <pivotArea dataOnly="0" labelOnly="1" fieldPosition="0">
        <references count="1">
          <reference field="3" count="0"/>
        </references>
      </pivotArea>
    </format>
    <format dxfId="37">
      <pivotArea dataOnly="0" labelOnly="1" grandCol="1" outline="0" fieldPosition="0"/>
    </format>
  </formats>
  <chartFormats count="6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96" name="Fecha Movimiento">
      <autoFilter ref="A1">
        <filterColumn colId="0">
          <customFilters and="1">
            <customFilter operator="greaterThanOrEqual" val="36434"/>
            <customFilter operator="lessThanOrEqual" val="3652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Fecha_Movimiento" xr10:uid="{D9B35774-FF13-48BD-B5BE-9792F8410597}" sourceName="Fecha Movimiento">
  <pivotTables>
    <pivotTable tabId="3" name="TablaDinámica1"/>
  </pivotTables>
  <state minimalRefreshVersion="6" lastRefreshVersion="6" pivotCacheId="1014330261" filterType="dateBetween">
    <selection startDate="1999-10-01T00:00:00" endDate="1999-12-31T00:00:00"/>
    <bounds startDate="1999-01-01T00:00:00" endDate="2000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Fecha Movimiento" xr10:uid="{935F74A5-FE64-46DE-9A92-2EDB84BB66E4}" cache="NativeTimeline_Fecha_Movimiento" caption="Fecha Movimiento" level="2" selectionLevel="1" scrollPosition="1999-01-01T00:00:00" style="TimeSlicerStyleLight2"/>
</timeline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microsoft.com/office/2011/relationships/timeline" Target="../timelines/timeline1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62D4-D519-440B-81A9-BE5803B24B0C}">
  <dimension ref="E4:P22"/>
  <sheetViews>
    <sheetView showGridLines="0" tabSelected="1" workbookViewId="0">
      <selection activeCell="T15" sqref="T15"/>
    </sheetView>
  </sheetViews>
  <sheetFormatPr baseColWidth="10" defaultRowHeight="15" x14ac:dyDescent="0.25"/>
  <sheetData>
    <row r="4" spans="5:16" ht="15.75" thickBot="1" x14ac:dyDescent="0.3"/>
    <row r="5" spans="5:16" x14ac:dyDescent="0.25">
      <c r="E5" s="5" t="s">
        <v>176</v>
      </c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5:16" x14ac:dyDescent="0.25"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10"/>
    </row>
    <row r="7" spans="5:16" x14ac:dyDescent="0.25"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10"/>
    </row>
    <row r="8" spans="5:16" x14ac:dyDescent="0.25"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5:16" x14ac:dyDescent="0.25"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5:16" x14ac:dyDescent="0.25"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5:16" ht="15.75" thickBot="1" x14ac:dyDescent="0.3"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5" spans="5:16" ht="15.75" thickBot="1" x14ac:dyDescent="0.3"/>
    <row r="16" spans="5:16" x14ac:dyDescent="0.25">
      <c r="E16" s="14" t="s">
        <v>73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6"/>
    </row>
    <row r="17" spans="5:16" x14ac:dyDescent="0.25">
      <c r="E17" s="1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9"/>
    </row>
    <row r="18" spans="5:16" x14ac:dyDescent="0.25"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</row>
    <row r="19" spans="5:16" x14ac:dyDescent="0.25"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9"/>
    </row>
    <row r="20" spans="5:16" x14ac:dyDescent="0.25"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9"/>
    </row>
    <row r="21" spans="5:16" x14ac:dyDescent="0.25">
      <c r="E21" s="17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9"/>
    </row>
    <row r="22" spans="5:16" ht="15.75" thickBot="1" x14ac:dyDescent="0.3"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</sheetData>
  <mergeCells count="2">
    <mergeCell ref="E5:P11"/>
    <mergeCell ref="E16:P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EA6D-7686-4538-9C2B-48514A96C1E1}">
  <dimension ref="C3:Q192"/>
  <sheetViews>
    <sheetView showGridLines="0" workbookViewId="0"/>
  </sheetViews>
  <sheetFormatPr baseColWidth="10" defaultRowHeight="15" x14ac:dyDescent="0.25"/>
  <cols>
    <col min="3" max="3" width="17.85546875" bestFit="1" customWidth="1"/>
    <col min="4" max="4" width="22.85546875" bestFit="1" customWidth="1"/>
    <col min="5" max="5" width="27.140625" bestFit="1" customWidth="1"/>
    <col min="6" max="6" width="15.5703125" bestFit="1" customWidth="1"/>
    <col min="7" max="7" width="12.5703125" bestFit="1" customWidth="1"/>
    <col min="8" max="9" width="22.85546875" bestFit="1" customWidth="1"/>
    <col min="10" max="10" width="10.85546875" bestFit="1" customWidth="1"/>
    <col min="11" max="11" width="6" bestFit="1" customWidth="1"/>
    <col min="12" max="12" width="16.7109375" bestFit="1" customWidth="1"/>
    <col min="13" max="13" width="12.140625" bestFit="1" customWidth="1"/>
    <col min="14" max="14" width="10.85546875" bestFit="1" customWidth="1"/>
    <col min="15" max="15" width="6" bestFit="1" customWidth="1"/>
    <col min="16" max="16" width="15.140625" bestFit="1" customWidth="1"/>
    <col min="17" max="17" width="12.5703125" bestFit="1" customWidth="1"/>
  </cols>
  <sheetData>
    <row r="3" spans="3:6" x14ac:dyDescent="0.25">
      <c r="C3" s="45" t="s">
        <v>164</v>
      </c>
      <c r="D3" s="44"/>
    </row>
    <row r="4" spans="3:6" x14ac:dyDescent="0.25">
      <c r="E4" s="52"/>
    </row>
    <row r="6" spans="3:6" x14ac:dyDescent="0.25">
      <c r="C6" s="39" t="s">
        <v>156</v>
      </c>
      <c r="D6" s="39" t="s">
        <v>157</v>
      </c>
    </row>
    <row r="7" spans="3:6" x14ac:dyDescent="0.25">
      <c r="C7" s="39" t="s">
        <v>154</v>
      </c>
      <c r="D7" s="27" t="s">
        <v>19</v>
      </c>
      <c r="E7" s="27" t="s">
        <v>31</v>
      </c>
      <c r="F7" s="27" t="s">
        <v>155</v>
      </c>
    </row>
    <row r="8" spans="3:6" x14ac:dyDescent="0.25">
      <c r="C8" s="40" t="s">
        <v>20</v>
      </c>
      <c r="D8" s="41">
        <v>1</v>
      </c>
      <c r="E8" s="41">
        <v>1</v>
      </c>
      <c r="F8" s="41">
        <v>2</v>
      </c>
    </row>
    <row r="9" spans="3:6" x14ac:dyDescent="0.25">
      <c r="C9" s="40" t="s">
        <v>155</v>
      </c>
      <c r="D9" s="41">
        <v>1</v>
      </c>
      <c r="E9" s="41">
        <v>1</v>
      </c>
      <c r="F9" s="41">
        <v>2</v>
      </c>
    </row>
    <row r="27" spans="3:6" x14ac:dyDescent="0.25">
      <c r="C27" s="45" t="s">
        <v>165</v>
      </c>
      <c r="D27" s="44"/>
    </row>
    <row r="29" spans="3:6" x14ac:dyDescent="0.25">
      <c r="C29" s="39" t="s">
        <v>158</v>
      </c>
      <c r="D29" s="39" t="s">
        <v>157</v>
      </c>
    </row>
    <row r="30" spans="3:6" x14ac:dyDescent="0.25">
      <c r="C30" s="39" t="s">
        <v>154</v>
      </c>
      <c r="D30" t="s">
        <v>21</v>
      </c>
      <c r="E30" t="s">
        <v>14</v>
      </c>
      <c r="F30" s="27" t="s">
        <v>155</v>
      </c>
    </row>
    <row r="31" spans="3:6" x14ac:dyDescent="0.25">
      <c r="C31" s="40" t="s">
        <v>15</v>
      </c>
      <c r="D31" s="41">
        <v>6</v>
      </c>
      <c r="E31" s="41">
        <v>5</v>
      </c>
      <c r="F31" s="41">
        <v>11</v>
      </c>
    </row>
    <row r="32" spans="3:6" x14ac:dyDescent="0.25">
      <c r="C32" s="40" t="s">
        <v>35</v>
      </c>
      <c r="D32" s="41">
        <v>6</v>
      </c>
      <c r="E32" s="41">
        <v>10</v>
      </c>
      <c r="F32" s="41">
        <v>16</v>
      </c>
    </row>
    <row r="33" spans="3:6" x14ac:dyDescent="0.25">
      <c r="C33" s="40" t="s">
        <v>27</v>
      </c>
      <c r="D33" s="41">
        <v>8</v>
      </c>
      <c r="E33" s="41">
        <v>5</v>
      </c>
      <c r="F33" s="41">
        <v>13</v>
      </c>
    </row>
    <row r="34" spans="3:6" x14ac:dyDescent="0.25">
      <c r="C34" s="40" t="s">
        <v>45</v>
      </c>
      <c r="D34" s="41">
        <v>3</v>
      </c>
      <c r="E34" s="41">
        <v>3</v>
      </c>
      <c r="F34" s="41">
        <v>6</v>
      </c>
    </row>
    <row r="35" spans="3:6" x14ac:dyDescent="0.25">
      <c r="C35" s="40" t="s">
        <v>155</v>
      </c>
      <c r="D35" s="41">
        <v>23</v>
      </c>
      <c r="E35" s="41">
        <v>23</v>
      </c>
      <c r="F35" s="41">
        <v>46</v>
      </c>
    </row>
    <row r="39" spans="3:6" x14ac:dyDescent="0.25">
      <c r="C39" s="45" t="s">
        <v>166</v>
      </c>
      <c r="D39" s="44"/>
    </row>
    <row r="41" spans="3:6" x14ac:dyDescent="0.25">
      <c r="C41" s="39" t="s">
        <v>159</v>
      </c>
      <c r="D41" s="39" t="s">
        <v>157</v>
      </c>
    </row>
    <row r="42" spans="3:6" x14ac:dyDescent="0.25">
      <c r="C42" s="39" t="s">
        <v>154</v>
      </c>
      <c r="D42" t="s">
        <v>22</v>
      </c>
      <c r="E42" t="s">
        <v>16</v>
      </c>
      <c r="F42" s="27" t="s">
        <v>155</v>
      </c>
    </row>
    <row r="43" spans="3:6" x14ac:dyDescent="0.25">
      <c r="C43" s="40" t="s">
        <v>15</v>
      </c>
      <c r="D43" s="41">
        <v>5</v>
      </c>
      <c r="E43" s="41">
        <v>6</v>
      </c>
      <c r="F43" s="41">
        <v>11</v>
      </c>
    </row>
    <row r="44" spans="3:6" x14ac:dyDescent="0.25">
      <c r="C44" s="40" t="s">
        <v>35</v>
      </c>
      <c r="D44" s="41">
        <v>5</v>
      </c>
      <c r="E44" s="41">
        <v>11</v>
      </c>
      <c r="F44" s="41">
        <v>16</v>
      </c>
    </row>
    <row r="45" spans="3:6" x14ac:dyDescent="0.25">
      <c r="C45" s="40" t="s">
        <v>27</v>
      </c>
      <c r="D45" s="41">
        <v>7</v>
      </c>
      <c r="E45" s="41">
        <v>6</v>
      </c>
      <c r="F45" s="41">
        <v>13</v>
      </c>
    </row>
    <row r="46" spans="3:6" x14ac:dyDescent="0.25">
      <c r="C46" s="40" t="s">
        <v>45</v>
      </c>
      <c r="D46" s="41">
        <v>2</v>
      </c>
      <c r="E46" s="41">
        <v>4</v>
      </c>
      <c r="F46" s="41">
        <v>6</v>
      </c>
    </row>
    <row r="47" spans="3:6" x14ac:dyDescent="0.25">
      <c r="C47" s="40" t="s">
        <v>155</v>
      </c>
      <c r="D47" s="41">
        <v>19</v>
      </c>
      <c r="E47" s="41">
        <v>27</v>
      </c>
      <c r="F47" s="41">
        <v>46</v>
      </c>
    </row>
    <row r="51" spans="3:17" x14ac:dyDescent="0.25">
      <c r="C51" s="45" t="s">
        <v>162</v>
      </c>
      <c r="D51" s="44"/>
      <c r="H51" s="43" t="s">
        <v>163</v>
      </c>
      <c r="I51" s="44"/>
    </row>
    <row r="53" spans="3:17" x14ac:dyDescent="0.25">
      <c r="C53" s="39" t="s">
        <v>159</v>
      </c>
      <c r="D53" s="39" t="s">
        <v>157</v>
      </c>
      <c r="H53" s="39" t="s">
        <v>159</v>
      </c>
      <c r="I53" s="39" t="s">
        <v>157</v>
      </c>
    </row>
    <row r="54" spans="3:17" x14ac:dyDescent="0.25">
      <c r="C54" s="39" t="s">
        <v>154</v>
      </c>
      <c r="D54" t="s">
        <v>22</v>
      </c>
      <c r="E54" t="s">
        <v>16</v>
      </c>
      <c r="F54" s="27" t="s">
        <v>155</v>
      </c>
      <c r="I54" t="s">
        <v>22</v>
      </c>
      <c r="L54" t="s">
        <v>160</v>
      </c>
      <c r="M54" t="s">
        <v>16</v>
      </c>
      <c r="P54" t="s">
        <v>161</v>
      </c>
      <c r="Q54" s="27" t="s">
        <v>155</v>
      </c>
    </row>
    <row r="55" spans="3:17" x14ac:dyDescent="0.25">
      <c r="C55" s="40" t="s">
        <v>15</v>
      </c>
      <c r="D55" s="41">
        <v>5</v>
      </c>
      <c r="E55" s="41">
        <v>6</v>
      </c>
      <c r="F55" s="41">
        <v>11</v>
      </c>
      <c r="H55" s="39" t="s">
        <v>154</v>
      </c>
      <c r="I55" t="s">
        <v>19</v>
      </c>
      <c r="J55" t="s">
        <v>31</v>
      </c>
      <c r="K55" t="s">
        <v>12</v>
      </c>
      <c r="M55" t="s">
        <v>19</v>
      </c>
      <c r="N55" t="s">
        <v>31</v>
      </c>
      <c r="O55" t="s">
        <v>12</v>
      </c>
      <c r="Q55" s="27"/>
    </row>
    <row r="56" spans="3:17" x14ac:dyDescent="0.25">
      <c r="C56" s="42" t="s">
        <v>19</v>
      </c>
      <c r="D56" s="41">
        <v>2</v>
      </c>
      <c r="E56" s="41">
        <v>1</v>
      </c>
      <c r="F56" s="41">
        <v>3</v>
      </c>
      <c r="H56" s="40" t="s">
        <v>15</v>
      </c>
      <c r="I56" s="41">
        <v>2</v>
      </c>
      <c r="J56" s="41">
        <v>3</v>
      </c>
      <c r="K56" s="41"/>
      <c r="L56" s="41">
        <v>5</v>
      </c>
      <c r="M56" s="41">
        <v>1</v>
      </c>
      <c r="N56" s="41">
        <v>3</v>
      </c>
      <c r="O56" s="41">
        <v>2</v>
      </c>
      <c r="P56" s="41">
        <v>6</v>
      </c>
      <c r="Q56" s="41">
        <v>11</v>
      </c>
    </row>
    <row r="57" spans="3:17" x14ac:dyDescent="0.25">
      <c r="C57" s="42" t="s">
        <v>31</v>
      </c>
      <c r="D57" s="41">
        <v>3</v>
      </c>
      <c r="E57" s="41">
        <v>3</v>
      </c>
      <c r="F57" s="41">
        <v>6</v>
      </c>
      <c r="H57" s="40" t="s">
        <v>35</v>
      </c>
      <c r="I57" s="41">
        <v>2</v>
      </c>
      <c r="J57" s="41">
        <v>3</v>
      </c>
      <c r="K57" s="41"/>
      <c r="L57" s="41">
        <v>5</v>
      </c>
      <c r="M57" s="41">
        <v>1</v>
      </c>
      <c r="N57" s="41">
        <v>7</v>
      </c>
      <c r="O57" s="41">
        <v>3</v>
      </c>
      <c r="P57" s="41">
        <v>11</v>
      </c>
      <c r="Q57" s="41">
        <v>16</v>
      </c>
    </row>
    <row r="58" spans="3:17" x14ac:dyDescent="0.25">
      <c r="C58" s="42" t="s">
        <v>12</v>
      </c>
      <c r="D58" s="41"/>
      <c r="E58" s="41">
        <v>2</v>
      </c>
      <c r="F58" s="41">
        <v>2</v>
      </c>
      <c r="H58" s="40" t="s">
        <v>27</v>
      </c>
      <c r="I58" s="41">
        <v>4</v>
      </c>
      <c r="J58" s="41">
        <v>2</v>
      </c>
      <c r="K58" s="41">
        <v>1</v>
      </c>
      <c r="L58" s="41">
        <v>7</v>
      </c>
      <c r="M58" s="41"/>
      <c r="N58" s="41">
        <v>2</v>
      </c>
      <c r="O58" s="41">
        <v>4</v>
      </c>
      <c r="P58" s="41">
        <v>6</v>
      </c>
      <c r="Q58" s="41">
        <v>13</v>
      </c>
    </row>
    <row r="59" spans="3:17" x14ac:dyDescent="0.25">
      <c r="C59" s="40" t="s">
        <v>35</v>
      </c>
      <c r="D59" s="41">
        <v>5</v>
      </c>
      <c r="E59" s="41">
        <v>11</v>
      </c>
      <c r="F59" s="41">
        <v>16</v>
      </c>
      <c r="H59" s="40" t="s">
        <v>45</v>
      </c>
      <c r="I59" s="41"/>
      <c r="J59" s="41"/>
      <c r="K59" s="41">
        <v>2</v>
      </c>
      <c r="L59" s="41">
        <v>2</v>
      </c>
      <c r="M59" s="41">
        <v>2</v>
      </c>
      <c r="N59" s="41">
        <v>2</v>
      </c>
      <c r="O59" s="41"/>
      <c r="P59" s="41">
        <v>4</v>
      </c>
      <c r="Q59" s="41">
        <v>6</v>
      </c>
    </row>
    <row r="60" spans="3:17" x14ac:dyDescent="0.25">
      <c r="C60" s="42" t="s">
        <v>19</v>
      </c>
      <c r="D60" s="41">
        <v>2</v>
      </c>
      <c r="E60" s="41">
        <v>1</v>
      </c>
      <c r="F60" s="41">
        <v>3</v>
      </c>
      <c r="H60" s="40" t="s">
        <v>155</v>
      </c>
      <c r="I60" s="41">
        <v>8</v>
      </c>
      <c r="J60" s="41">
        <v>8</v>
      </c>
      <c r="K60" s="41">
        <v>3</v>
      </c>
      <c r="L60" s="41">
        <v>19</v>
      </c>
      <c r="M60" s="41">
        <v>4</v>
      </c>
      <c r="N60" s="41">
        <v>14</v>
      </c>
      <c r="O60" s="41">
        <v>9</v>
      </c>
      <c r="P60" s="41">
        <v>27</v>
      </c>
      <c r="Q60" s="41">
        <v>46</v>
      </c>
    </row>
    <row r="61" spans="3:17" x14ac:dyDescent="0.25">
      <c r="C61" s="42" t="s">
        <v>31</v>
      </c>
      <c r="D61" s="41">
        <v>3</v>
      </c>
      <c r="E61" s="41">
        <v>7</v>
      </c>
      <c r="F61" s="41">
        <v>10</v>
      </c>
    </row>
    <row r="62" spans="3:17" x14ac:dyDescent="0.25">
      <c r="C62" s="42" t="s">
        <v>12</v>
      </c>
      <c r="D62" s="41"/>
      <c r="E62" s="41">
        <v>3</v>
      </c>
      <c r="F62" s="41">
        <v>3</v>
      </c>
    </row>
    <row r="63" spans="3:17" x14ac:dyDescent="0.25">
      <c r="C63" s="40" t="s">
        <v>27</v>
      </c>
      <c r="D63" s="41">
        <v>7</v>
      </c>
      <c r="E63" s="41">
        <v>6</v>
      </c>
      <c r="F63" s="41">
        <v>13</v>
      </c>
    </row>
    <row r="64" spans="3:17" x14ac:dyDescent="0.25">
      <c r="C64" s="42" t="s">
        <v>19</v>
      </c>
      <c r="D64" s="41">
        <v>4</v>
      </c>
      <c r="E64" s="41"/>
      <c r="F64" s="41">
        <v>4</v>
      </c>
    </row>
    <row r="65" spans="3:7" x14ac:dyDescent="0.25">
      <c r="C65" s="42" t="s">
        <v>31</v>
      </c>
      <c r="D65" s="41">
        <v>2</v>
      </c>
      <c r="E65" s="41">
        <v>2</v>
      </c>
      <c r="F65" s="41">
        <v>4</v>
      </c>
    </row>
    <row r="66" spans="3:7" x14ac:dyDescent="0.25">
      <c r="C66" s="42" t="s">
        <v>12</v>
      </c>
      <c r="D66" s="41">
        <v>1</v>
      </c>
      <c r="E66" s="41">
        <v>4</v>
      </c>
      <c r="F66" s="41">
        <v>5</v>
      </c>
    </row>
    <row r="67" spans="3:7" x14ac:dyDescent="0.25">
      <c r="C67" s="40" t="s">
        <v>45</v>
      </c>
      <c r="D67" s="41">
        <v>2</v>
      </c>
      <c r="E67" s="41">
        <v>4</v>
      </c>
      <c r="F67" s="41">
        <v>6</v>
      </c>
    </row>
    <row r="68" spans="3:7" x14ac:dyDescent="0.25">
      <c r="C68" s="42" t="s">
        <v>19</v>
      </c>
      <c r="D68" s="41"/>
      <c r="E68" s="41">
        <v>2</v>
      </c>
      <c r="F68" s="41">
        <v>2</v>
      </c>
    </row>
    <row r="69" spans="3:7" x14ac:dyDescent="0.25">
      <c r="C69" s="42" t="s">
        <v>31</v>
      </c>
      <c r="D69" s="41"/>
      <c r="E69" s="41">
        <v>2</v>
      </c>
      <c r="F69" s="41">
        <v>2</v>
      </c>
    </row>
    <row r="70" spans="3:7" x14ac:dyDescent="0.25">
      <c r="C70" s="42" t="s">
        <v>12</v>
      </c>
      <c r="D70" s="41">
        <v>2</v>
      </c>
      <c r="E70" s="41"/>
      <c r="F70" s="41">
        <v>2</v>
      </c>
    </row>
    <row r="71" spans="3:7" x14ac:dyDescent="0.25">
      <c r="C71" s="40" t="s">
        <v>155</v>
      </c>
      <c r="D71" s="41">
        <v>19</v>
      </c>
      <c r="E71" s="41">
        <v>27</v>
      </c>
      <c r="F71" s="41">
        <v>46</v>
      </c>
    </row>
    <row r="79" spans="3:7" x14ac:dyDescent="0.25">
      <c r="C79" s="39" t="s">
        <v>154</v>
      </c>
      <c r="D79" s="27" t="s">
        <v>168</v>
      </c>
      <c r="E79" s="27" t="s">
        <v>167</v>
      </c>
    </row>
    <row r="80" spans="3:7" x14ac:dyDescent="0.25">
      <c r="C80" s="40" t="s">
        <v>33</v>
      </c>
      <c r="D80" s="46">
        <v>236000000</v>
      </c>
      <c r="E80" s="49">
        <v>1.0584858270541802E-2</v>
      </c>
      <c r="G80" s="50"/>
    </row>
    <row r="81" spans="3:7" x14ac:dyDescent="0.25">
      <c r="C81" s="40" t="s">
        <v>32</v>
      </c>
      <c r="D81" s="46">
        <v>635000000</v>
      </c>
      <c r="E81" s="49">
        <v>2.8480444922856119E-2</v>
      </c>
      <c r="G81" s="50"/>
    </row>
    <row r="82" spans="3:7" x14ac:dyDescent="0.25">
      <c r="C82" s="40" t="s">
        <v>29</v>
      </c>
      <c r="D82" s="46">
        <v>859000000</v>
      </c>
      <c r="E82" s="49">
        <v>3.8527090060997492E-2</v>
      </c>
      <c r="G82" s="50"/>
    </row>
    <row r="83" spans="3:7" x14ac:dyDescent="0.25">
      <c r="C83" s="40" t="s">
        <v>67</v>
      </c>
      <c r="D83" s="46">
        <v>458000000</v>
      </c>
      <c r="E83" s="49">
        <v>2.0541801219949765E-2</v>
      </c>
      <c r="G83" s="50"/>
    </row>
    <row r="84" spans="3:7" x14ac:dyDescent="0.25">
      <c r="C84" s="40" t="s">
        <v>28</v>
      </c>
      <c r="D84" s="46">
        <v>635000000</v>
      </c>
      <c r="E84" s="49">
        <v>2.8480444922856119E-2</v>
      </c>
      <c r="G84" s="50"/>
    </row>
    <row r="85" spans="3:7" x14ac:dyDescent="0.25">
      <c r="C85" s="40" t="s">
        <v>68</v>
      </c>
      <c r="D85" s="46">
        <v>859000000</v>
      </c>
      <c r="E85" s="49">
        <v>3.8527090060997492E-2</v>
      </c>
      <c r="G85" s="50"/>
    </row>
    <row r="86" spans="3:7" x14ac:dyDescent="0.25">
      <c r="C86" s="40" t="s">
        <v>46</v>
      </c>
      <c r="D86" s="46">
        <v>936000000</v>
      </c>
      <c r="E86" s="49">
        <v>4.1980624327233582E-2</v>
      </c>
      <c r="G86" s="50"/>
    </row>
    <row r="87" spans="3:7" x14ac:dyDescent="0.25">
      <c r="C87" s="40" t="s">
        <v>49</v>
      </c>
      <c r="D87" s="46">
        <v>202000000</v>
      </c>
      <c r="E87" s="49">
        <v>9.059921062073914E-3</v>
      </c>
      <c r="G87" s="50"/>
    </row>
    <row r="88" spans="3:7" x14ac:dyDescent="0.25">
      <c r="C88" s="40" t="s">
        <v>39</v>
      </c>
      <c r="D88" s="46">
        <v>365000000</v>
      </c>
      <c r="E88" s="49">
        <v>1.6370649443846429E-2</v>
      </c>
      <c r="G88" s="50"/>
    </row>
    <row r="89" spans="3:7" x14ac:dyDescent="0.25">
      <c r="C89" s="40" t="s">
        <v>42</v>
      </c>
      <c r="D89" s="46">
        <v>789000000</v>
      </c>
      <c r="E89" s="49">
        <v>3.5387513455328312E-2</v>
      </c>
      <c r="G89" s="50"/>
    </row>
    <row r="90" spans="3:7" x14ac:dyDescent="0.25">
      <c r="C90" s="40" t="s">
        <v>71</v>
      </c>
      <c r="D90" s="46">
        <v>325000000</v>
      </c>
      <c r="E90" s="49">
        <v>1.4576605669178328E-2</v>
      </c>
      <c r="G90" s="50"/>
    </row>
    <row r="91" spans="3:7" x14ac:dyDescent="0.25">
      <c r="C91" s="40" t="s">
        <v>23</v>
      </c>
      <c r="D91" s="46">
        <v>202000000</v>
      </c>
      <c r="E91" s="49">
        <v>9.059921062073914E-3</v>
      </c>
      <c r="G91" s="50"/>
    </row>
    <row r="92" spans="3:7" x14ac:dyDescent="0.25">
      <c r="C92" s="40" t="s">
        <v>50</v>
      </c>
      <c r="D92" s="46">
        <v>375000000</v>
      </c>
      <c r="E92" s="49">
        <v>1.6819160387513455E-2</v>
      </c>
      <c r="G92" s="50"/>
    </row>
    <row r="93" spans="3:7" x14ac:dyDescent="0.25">
      <c r="C93" s="40" t="s">
        <v>41</v>
      </c>
      <c r="D93" s="46">
        <v>202000000</v>
      </c>
      <c r="E93" s="49">
        <v>9.059921062073914E-3</v>
      </c>
      <c r="G93" s="50"/>
    </row>
    <row r="94" spans="3:7" x14ac:dyDescent="0.25">
      <c r="C94" s="40" t="s">
        <v>56</v>
      </c>
      <c r="D94" s="46">
        <v>654000000</v>
      </c>
      <c r="E94" s="49">
        <v>2.9332615715823466E-2</v>
      </c>
      <c r="G94" s="50"/>
    </row>
    <row r="95" spans="3:7" x14ac:dyDescent="0.25">
      <c r="C95" s="40" t="s">
        <v>65</v>
      </c>
      <c r="D95" s="46">
        <v>202000000</v>
      </c>
      <c r="E95" s="49">
        <v>9.059921062073914E-3</v>
      </c>
      <c r="G95" s="50"/>
    </row>
    <row r="96" spans="3:7" x14ac:dyDescent="0.25">
      <c r="C96" s="40" t="s">
        <v>55</v>
      </c>
      <c r="D96" s="46">
        <v>456000000</v>
      </c>
      <c r="E96" s="49">
        <v>2.0452099031216361E-2</v>
      </c>
      <c r="G96" s="50"/>
    </row>
    <row r="97" spans="3:7" x14ac:dyDescent="0.25">
      <c r="C97" s="40" t="s">
        <v>72</v>
      </c>
      <c r="D97" s="46">
        <v>425000000</v>
      </c>
      <c r="E97" s="49">
        <v>1.9061715105848583E-2</v>
      </c>
      <c r="G97" s="50"/>
    </row>
    <row r="98" spans="3:7" x14ac:dyDescent="0.25">
      <c r="C98" s="40" t="s">
        <v>57</v>
      </c>
      <c r="D98" s="46">
        <v>159000000</v>
      </c>
      <c r="E98" s="49">
        <v>7.1313240043057047E-3</v>
      </c>
      <c r="G98" s="50"/>
    </row>
    <row r="99" spans="3:7" x14ac:dyDescent="0.25">
      <c r="C99" s="40" t="s">
        <v>26</v>
      </c>
      <c r="D99" s="46">
        <v>145000000</v>
      </c>
      <c r="E99" s="49">
        <v>6.5034086831718694E-3</v>
      </c>
      <c r="G99" s="50"/>
    </row>
    <row r="100" spans="3:7" x14ac:dyDescent="0.25">
      <c r="C100" s="40" t="s">
        <v>38</v>
      </c>
      <c r="D100" s="46">
        <v>586000000</v>
      </c>
      <c r="E100" s="49">
        <v>2.6282741298887694E-2</v>
      </c>
      <c r="G100" s="50"/>
    </row>
    <row r="101" spans="3:7" x14ac:dyDescent="0.25">
      <c r="C101" s="40" t="s">
        <v>64</v>
      </c>
      <c r="D101" s="46">
        <v>365000000</v>
      </c>
      <c r="E101" s="49">
        <v>1.6370649443846429E-2</v>
      </c>
      <c r="G101" s="50"/>
    </row>
    <row r="102" spans="3:7" x14ac:dyDescent="0.25">
      <c r="C102" s="40" t="s">
        <v>54</v>
      </c>
      <c r="D102" s="46">
        <v>202000000</v>
      </c>
      <c r="E102" s="49">
        <v>9.059921062073914E-3</v>
      </c>
      <c r="G102" s="50"/>
    </row>
    <row r="103" spans="3:7" x14ac:dyDescent="0.25">
      <c r="C103" s="40" t="s">
        <v>61</v>
      </c>
      <c r="D103" s="46">
        <v>357000000</v>
      </c>
      <c r="E103" s="49">
        <v>1.6011840688912808E-2</v>
      </c>
      <c r="G103" s="50"/>
    </row>
    <row r="104" spans="3:7" x14ac:dyDescent="0.25">
      <c r="C104" s="40" t="s">
        <v>63</v>
      </c>
      <c r="D104" s="46">
        <v>202000000</v>
      </c>
      <c r="E104" s="49">
        <v>9.059921062073914E-3</v>
      </c>
      <c r="G104" s="50"/>
    </row>
    <row r="105" spans="3:7" x14ac:dyDescent="0.25">
      <c r="C105" s="40" t="s">
        <v>62</v>
      </c>
      <c r="D105" s="46">
        <v>753000000</v>
      </c>
      <c r="E105" s="49">
        <v>3.3772874058127018E-2</v>
      </c>
      <c r="G105" s="50"/>
    </row>
    <row r="106" spans="3:7" x14ac:dyDescent="0.25">
      <c r="C106" s="40" t="s">
        <v>70</v>
      </c>
      <c r="D106" s="46">
        <v>365000000</v>
      </c>
      <c r="E106" s="49">
        <v>1.6370649443846429E-2</v>
      </c>
      <c r="G106" s="50"/>
    </row>
    <row r="107" spans="3:7" x14ac:dyDescent="0.25">
      <c r="C107" s="40" t="s">
        <v>59</v>
      </c>
      <c r="D107" s="46">
        <v>852000000</v>
      </c>
      <c r="E107" s="49">
        <v>3.8213132400430568E-2</v>
      </c>
      <c r="G107" s="50"/>
    </row>
    <row r="108" spans="3:7" x14ac:dyDescent="0.25">
      <c r="C108" s="40" t="s">
        <v>47</v>
      </c>
      <c r="D108" s="46">
        <v>458000000</v>
      </c>
      <c r="E108" s="49">
        <v>2.0541801219949765E-2</v>
      </c>
      <c r="G108" s="50"/>
    </row>
    <row r="109" spans="3:7" x14ac:dyDescent="0.25">
      <c r="C109" s="40" t="s">
        <v>51</v>
      </c>
      <c r="D109" s="46">
        <v>859000000</v>
      </c>
      <c r="E109" s="49">
        <v>3.8527090060997492E-2</v>
      </c>
      <c r="G109" s="50"/>
    </row>
    <row r="110" spans="3:7" x14ac:dyDescent="0.25">
      <c r="C110" s="40" t="s">
        <v>44</v>
      </c>
      <c r="D110" s="46">
        <v>802000000</v>
      </c>
      <c r="E110" s="49">
        <v>3.5970577682095446E-2</v>
      </c>
      <c r="G110" s="50"/>
    </row>
    <row r="111" spans="3:7" x14ac:dyDescent="0.25">
      <c r="C111" s="40" t="s">
        <v>69</v>
      </c>
      <c r="D111" s="46">
        <v>654000000</v>
      </c>
      <c r="E111" s="49">
        <v>2.9332615715823466E-2</v>
      </c>
      <c r="G111" s="50"/>
    </row>
    <row r="112" spans="3:7" x14ac:dyDescent="0.25">
      <c r="C112" s="40" t="s">
        <v>10</v>
      </c>
      <c r="D112" s="46">
        <v>255000000</v>
      </c>
      <c r="E112" s="49">
        <v>1.1437029063509149E-2</v>
      </c>
    </row>
    <row r="113" spans="3:5" x14ac:dyDescent="0.25">
      <c r="C113" s="40" t="s">
        <v>17</v>
      </c>
      <c r="D113" s="46">
        <v>365000000</v>
      </c>
      <c r="E113" s="49">
        <v>1.6370649443846429E-2</v>
      </c>
    </row>
    <row r="114" spans="3:5" x14ac:dyDescent="0.25">
      <c r="C114" s="40" t="s">
        <v>37</v>
      </c>
      <c r="D114" s="46">
        <v>985000000</v>
      </c>
      <c r="E114" s="49">
        <v>4.4178327951202009E-2</v>
      </c>
    </row>
    <row r="115" spans="3:5" x14ac:dyDescent="0.25">
      <c r="C115" s="40" t="s">
        <v>48</v>
      </c>
      <c r="D115" s="46">
        <v>635000000</v>
      </c>
      <c r="E115" s="49">
        <v>2.8480444922856119E-2</v>
      </c>
    </row>
    <row r="116" spans="3:5" x14ac:dyDescent="0.25">
      <c r="C116" s="40" t="s">
        <v>30</v>
      </c>
      <c r="D116" s="46">
        <v>214000000</v>
      </c>
      <c r="E116" s="49">
        <v>9.5981341944743458E-3</v>
      </c>
    </row>
    <row r="117" spans="3:5" x14ac:dyDescent="0.25">
      <c r="C117" s="40" t="s">
        <v>40</v>
      </c>
      <c r="D117" s="46">
        <v>425000000</v>
      </c>
      <c r="E117" s="49">
        <v>1.9061715105848583E-2</v>
      </c>
    </row>
    <row r="118" spans="3:5" x14ac:dyDescent="0.25">
      <c r="C118" s="40" t="s">
        <v>58</v>
      </c>
      <c r="D118" s="46">
        <v>951000000</v>
      </c>
      <c r="E118" s="49">
        <v>4.2653390742734124E-2</v>
      </c>
    </row>
    <row r="119" spans="3:5" x14ac:dyDescent="0.25">
      <c r="C119" s="40" t="s">
        <v>34</v>
      </c>
      <c r="D119" s="46">
        <v>201000000</v>
      </c>
      <c r="E119" s="49">
        <v>9.0150699677072118E-3</v>
      </c>
    </row>
    <row r="120" spans="3:5" x14ac:dyDescent="0.25">
      <c r="C120" s="40" t="s">
        <v>53</v>
      </c>
      <c r="D120" s="46">
        <v>859000000</v>
      </c>
      <c r="E120" s="49">
        <v>3.8527090060997492E-2</v>
      </c>
    </row>
    <row r="121" spans="3:5" x14ac:dyDescent="0.25">
      <c r="C121" s="40" t="s">
        <v>66</v>
      </c>
      <c r="D121" s="46">
        <v>365000000</v>
      </c>
      <c r="E121" s="49">
        <v>1.6370649443846429E-2</v>
      </c>
    </row>
    <row r="122" spans="3:5" x14ac:dyDescent="0.25">
      <c r="C122" s="40" t="s">
        <v>43</v>
      </c>
      <c r="D122" s="46">
        <v>107000000</v>
      </c>
      <c r="E122" s="49">
        <v>4.7990670972371729E-3</v>
      </c>
    </row>
    <row r="123" spans="3:5" x14ac:dyDescent="0.25">
      <c r="C123" s="40" t="s">
        <v>153</v>
      </c>
      <c r="D123" s="46">
        <v>369000000</v>
      </c>
      <c r="E123" s="49">
        <v>1.6550053821313242E-2</v>
      </c>
    </row>
    <row r="124" spans="3:5" x14ac:dyDescent="0.25">
      <c r="C124" s="40" t="s">
        <v>52</v>
      </c>
      <c r="D124" s="46">
        <v>202000000</v>
      </c>
      <c r="E124" s="49">
        <v>9.059921062073914E-3</v>
      </c>
    </row>
    <row r="125" spans="3:5" x14ac:dyDescent="0.25">
      <c r="C125" s="40" t="s">
        <v>36</v>
      </c>
      <c r="D125" s="46">
        <v>789000000</v>
      </c>
      <c r="E125" s="49">
        <v>3.5387513455328312E-2</v>
      </c>
    </row>
    <row r="126" spans="3:5" x14ac:dyDescent="0.25">
      <c r="C126" s="40" t="s">
        <v>155</v>
      </c>
      <c r="D126" s="46">
        <v>22296000000</v>
      </c>
      <c r="E126" s="49">
        <v>1</v>
      </c>
    </row>
    <row r="131" spans="3:6" x14ac:dyDescent="0.25">
      <c r="C131" s="39" t="s">
        <v>154</v>
      </c>
      <c r="D131" s="27" t="s">
        <v>168</v>
      </c>
      <c r="E131" t="s">
        <v>171</v>
      </c>
      <c r="F131" t="s">
        <v>172</v>
      </c>
    </row>
    <row r="132" spans="3:6" x14ac:dyDescent="0.25">
      <c r="C132" s="40" t="s">
        <v>33</v>
      </c>
      <c r="D132" s="46">
        <v>236000000</v>
      </c>
      <c r="E132" s="46">
        <v>44840000</v>
      </c>
      <c r="F132" s="46">
        <v>280840000</v>
      </c>
    </row>
    <row r="133" spans="3:6" x14ac:dyDescent="0.25">
      <c r="C133" s="40" t="s">
        <v>32</v>
      </c>
      <c r="D133" s="46">
        <v>635000000</v>
      </c>
      <c r="E133" s="46">
        <v>120650000</v>
      </c>
      <c r="F133" s="46">
        <v>755650000</v>
      </c>
    </row>
    <row r="134" spans="3:6" x14ac:dyDescent="0.25">
      <c r="C134" s="40" t="s">
        <v>29</v>
      </c>
      <c r="D134" s="46">
        <v>859000000</v>
      </c>
      <c r="E134" s="46">
        <v>163210000</v>
      </c>
      <c r="F134" s="46">
        <v>1022210000</v>
      </c>
    </row>
    <row r="135" spans="3:6" x14ac:dyDescent="0.25">
      <c r="C135" s="40" t="s">
        <v>67</v>
      </c>
      <c r="D135" s="46">
        <v>458000000</v>
      </c>
      <c r="E135" s="46">
        <v>87020000</v>
      </c>
      <c r="F135" s="46">
        <v>545020000</v>
      </c>
    </row>
    <row r="136" spans="3:6" x14ac:dyDescent="0.25">
      <c r="C136" s="40" t="s">
        <v>28</v>
      </c>
      <c r="D136" s="46">
        <v>635000000</v>
      </c>
      <c r="E136" s="46">
        <v>120650000</v>
      </c>
      <c r="F136" s="46">
        <v>755650000</v>
      </c>
    </row>
    <row r="137" spans="3:6" x14ac:dyDescent="0.25">
      <c r="C137" s="40" t="s">
        <v>68</v>
      </c>
      <c r="D137" s="46">
        <v>859000000</v>
      </c>
      <c r="E137" s="46">
        <v>163210000</v>
      </c>
      <c r="F137" s="46">
        <v>1022210000</v>
      </c>
    </row>
    <row r="138" spans="3:6" x14ac:dyDescent="0.25">
      <c r="C138" s="40" t="s">
        <v>46</v>
      </c>
      <c r="D138" s="46">
        <v>936000000</v>
      </c>
      <c r="E138" s="46">
        <v>177840000</v>
      </c>
      <c r="F138" s="46">
        <v>1113840000</v>
      </c>
    </row>
    <row r="139" spans="3:6" x14ac:dyDescent="0.25">
      <c r="C139" s="40" t="s">
        <v>49</v>
      </c>
      <c r="D139" s="46">
        <v>202000000</v>
      </c>
      <c r="E139" s="46">
        <v>38380000</v>
      </c>
      <c r="F139" s="46">
        <v>240380000</v>
      </c>
    </row>
    <row r="140" spans="3:6" x14ac:dyDescent="0.25">
      <c r="C140" s="40" t="s">
        <v>39</v>
      </c>
      <c r="D140" s="46">
        <v>365000000</v>
      </c>
      <c r="E140" s="46">
        <v>69350000</v>
      </c>
      <c r="F140" s="46">
        <v>434350000</v>
      </c>
    </row>
    <row r="141" spans="3:6" x14ac:dyDescent="0.25">
      <c r="C141" s="40" t="s">
        <v>42</v>
      </c>
      <c r="D141" s="46">
        <v>789000000</v>
      </c>
      <c r="E141" s="46">
        <v>149910000</v>
      </c>
      <c r="F141" s="46">
        <v>938910000</v>
      </c>
    </row>
    <row r="142" spans="3:6" x14ac:dyDescent="0.25">
      <c r="C142" s="40" t="s">
        <v>71</v>
      </c>
      <c r="D142" s="46">
        <v>325000000</v>
      </c>
      <c r="E142" s="46">
        <v>61750000</v>
      </c>
      <c r="F142" s="46">
        <v>386750000</v>
      </c>
    </row>
    <row r="143" spans="3:6" x14ac:dyDescent="0.25">
      <c r="C143" s="40" t="s">
        <v>23</v>
      </c>
      <c r="D143" s="46">
        <v>202000000</v>
      </c>
      <c r="E143" s="46">
        <v>38380000</v>
      </c>
      <c r="F143" s="46">
        <v>240380000</v>
      </c>
    </row>
    <row r="144" spans="3:6" x14ac:dyDescent="0.25">
      <c r="C144" s="40" t="s">
        <v>50</v>
      </c>
      <c r="D144" s="46">
        <v>375000000</v>
      </c>
      <c r="E144" s="46">
        <v>71250000</v>
      </c>
      <c r="F144" s="46">
        <v>446250000</v>
      </c>
    </row>
    <row r="145" spans="3:6" x14ac:dyDescent="0.25">
      <c r="C145" s="40" t="s">
        <v>41</v>
      </c>
      <c r="D145" s="46">
        <v>202000000</v>
      </c>
      <c r="E145" s="46">
        <v>38380000</v>
      </c>
      <c r="F145" s="46">
        <v>240380000</v>
      </c>
    </row>
    <row r="146" spans="3:6" x14ac:dyDescent="0.25">
      <c r="C146" s="40" t="s">
        <v>56</v>
      </c>
      <c r="D146" s="46">
        <v>654000000</v>
      </c>
      <c r="E146" s="46">
        <v>124260000</v>
      </c>
      <c r="F146" s="46">
        <v>778260000</v>
      </c>
    </row>
    <row r="147" spans="3:6" x14ac:dyDescent="0.25">
      <c r="C147" s="40" t="s">
        <v>65</v>
      </c>
      <c r="D147" s="46">
        <v>202000000</v>
      </c>
      <c r="E147" s="46">
        <v>38380000</v>
      </c>
      <c r="F147" s="46">
        <v>240380000</v>
      </c>
    </row>
    <row r="148" spans="3:6" x14ac:dyDescent="0.25">
      <c r="C148" s="40" t="s">
        <v>55</v>
      </c>
      <c r="D148" s="46">
        <v>456000000</v>
      </c>
      <c r="E148" s="46">
        <v>86640000</v>
      </c>
      <c r="F148" s="46">
        <v>542640000</v>
      </c>
    </row>
    <row r="149" spans="3:6" x14ac:dyDescent="0.25">
      <c r="C149" s="40" t="s">
        <v>72</v>
      </c>
      <c r="D149" s="46">
        <v>425000000</v>
      </c>
      <c r="E149" s="46">
        <v>80750000</v>
      </c>
      <c r="F149" s="46">
        <v>505750000</v>
      </c>
    </row>
    <row r="150" spans="3:6" x14ac:dyDescent="0.25">
      <c r="C150" s="40" t="s">
        <v>57</v>
      </c>
      <c r="D150" s="46">
        <v>159000000</v>
      </c>
      <c r="E150" s="46">
        <v>30210000</v>
      </c>
      <c r="F150" s="46">
        <v>189210000</v>
      </c>
    </row>
    <row r="151" spans="3:6" x14ac:dyDescent="0.25">
      <c r="C151" s="40" t="s">
        <v>26</v>
      </c>
      <c r="D151" s="46">
        <v>145000000</v>
      </c>
      <c r="E151" s="46">
        <v>27550000</v>
      </c>
      <c r="F151" s="46">
        <v>172550000</v>
      </c>
    </row>
    <row r="152" spans="3:6" x14ac:dyDescent="0.25">
      <c r="C152" s="40" t="s">
        <v>38</v>
      </c>
      <c r="D152" s="46">
        <v>586000000</v>
      </c>
      <c r="E152" s="46">
        <v>111340000</v>
      </c>
      <c r="F152" s="46">
        <v>697340000</v>
      </c>
    </row>
    <row r="153" spans="3:6" x14ac:dyDescent="0.25">
      <c r="C153" s="40" t="s">
        <v>64</v>
      </c>
      <c r="D153" s="46">
        <v>365000000</v>
      </c>
      <c r="E153" s="46">
        <v>69350000</v>
      </c>
      <c r="F153" s="46">
        <v>434350000</v>
      </c>
    </row>
    <row r="154" spans="3:6" x14ac:dyDescent="0.25">
      <c r="C154" s="40" t="s">
        <v>54</v>
      </c>
      <c r="D154" s="46">
        <v>202000000</v>
      </c>
      <c r="E154" s="46">
        <v>38380000</v>
      </c>
      <c r="F154" s="46">
        <v>240380000</v>
      </c>
    </row>
    <row r="155" spans="3:6" x14ac:dyDescent="0.25">
      <c r="C155" s="40" t="s">
        <v>61</v>
      </c>
      <c r="D155" s="46">
        <v>357000000</v>
      </c>
      <c r="E155" s="46">
        <v>67830000</v>
      </c>
      <c r="F155" s="46">
        <v>424830000</v>
      </c>
    </row>
    <row r="156" spans="3:6" x14ac:dyDescent="0.25">
      <c r="C156" s="40" t="s">
        <v>63</v>
      </c>
      <c r="D156" s="46">
        <v>202000000</v>
      </c>
      <c r="E156" s="46">
        <v>38380000</v>
      </c>
      <c r="F156" s="46">
        <v>240380000</v>
      </c>
    </row>
    <row r="157" spans="3:6" x14ac:dyDescent="0.25">
      <c r="C157" s="40" t="s">
        <v>62</v>
      </c>
      <c r="D157" s="46">
        <v>753000000</v>
      </c>
      <c r="E157" s="46">
        <v>143070000</v>
      </c>
      <c r="F157" s="46">
        <v>896070000</v>
      </c>
    </row>
    <row r="158" spans="3:6" x14ac:dyDescent="0.25">
      <c r="C158" s="40" t="s">
        <v>70</v>
      </c>
      <c r="D158" s="46">
        <v>365000000</v>
      </c>
      <c r="E158" s="46">
        <v>69350000</v>
      </c>
      <c r="F158" s="46">
        <v>434350000</v>
      </c>
    </row>
    <row r="159" spans="3:6" x14ac:dyDescent="0.25">
      <c r="C159" s="40" t="s">
        <v>59</v>
      </c>
      <c r="D159" s="46">
        <v>852000000</v>
      </c>
      <c r="E159" s="46">
        <v>161880000</v>
      </c>
      <c r="F159" s="46">
        <v>1013880000</v>
      </c>
    </row>
    <row r="160" spans="3:6" x14ac:dyDescent="0.25">
      <c r="C160" s="40" t="s">
        <v>47</v>
      </c>
      <c r="D160" s="46">
        <v>458000000</v>
      </c>
      <c r="E160" s="46">
        <v>87020000</v>
      </c>
      <c r="F160" s="46">
        <v>545020000</v>
      </c>
    </row>
    <row r="161" spans="3:6" x14ac:dyDescent="0.25">
      <c r="C161" s="40" t="s">
        <v>51</v>
      </c>
      <c r="D161" s="46">
        <v>859000000</v>
      </c>
      <c r="E161" s="46">
        <v>163210000</v>
      </c>
      <c r="F161" s="46">
        <v>1022210000</v>
      </c>
    </row>
    <row r="162" spans="3:6" x14ac:dyDescent="0.25">
      <c r="C162" s="40" t="s">
        <v>44</v>
      </c>
      <c r="D162" s="46">
        <v>802000000</v>
      </c>
      <c r="E162" s="46">
        <v>152380000</v>
      </c>
      <c r="F162" s="46">
        <v>954380000</v>
      </c>
    </row>
    <row r="163" spans="3:6" x14ac:dyDescent="0.25">
      <c r="C163" s="40" t="s">
        <v>69</v>
      </c>
      <c r="D163" s="46">
        <v>654000000</v>
      </c>
      <c r="E163" s="46">
        <v>124260000</v>
      </c>
      <c r="F163" s="46">
        <v>778260000</v>
      </c>
    </row>
    <row r="164" spans="3:6" x14ac:dyDescent="0.25">
      <c r="C164" s="40" t="s">
        <v>10</v>
      </c>
      <c r="D164" s="46">
        <v>255000000</v>
      </c>
      <c r="E164" s="46">
        <v>48450000</v>
      </c>
      <c r="F164" s="46">
        <v>303450000</v>
      </c>
    </row>
    <row r="165" spans="3:6" x14ac:dyDescent="0.25">
      <c r="C165" s="40" t="s">
        <v>17</v>
      </c>
      <c r="D165" s="46">
        <v>365000000</v>
      </c>
      <c r="E165" s="46">
        <v>69350000</v>
      </c>
      <c r="F165" s="46">
        <v>434350000</v>
      </c>
    </row>
    <row r="166" spans="3:6" x14ac:dyDescent="0.25">
      <c r="C166" s="40" t="s">
        <v>37</v>
      </c>
      <c r="D166" s="46">
        <v>985000000</v>
      </c>
      <c r="E166" s="46">
        <v>187150000</v>
      </c>
      <c r="F166" s="46">
        <v>1172150000</v>
      </c>
    </row>
    <row r="167" spans="3:6" x14ac:dyDescent="0.25">
      <c r="C167" s="40" t="s">
        <v>48</v>
      </c>
      <c r="D167" s="46">
        <v>635000000</v>
      </c>
      <c r="E167" s="46">
        <v>120650000</v>
      </c>
      <c r="F167" s="46">
        <v>755650000</v>
      </c>
    </row>
    <row r="168" spans="3:6" x14ac:dyDescent="0.25">
      <c r="C168" s="40" t="s">
        <v>30</v>
      </c>
      <c r="D168" s="46">
        <v>214000000</v>
      </c>
      <c r="E168" s="46">
        <v>40660000</v>
      </c>
      <c r="F168" s="46">
        <v>254660000</v>
      </c>
    </row>
    <row r="169" spans="3:6" x14ac:dyDescent="0.25">
      <c r="C169" s="40" t="s">
        <v>40</v>
      </c>
      <c r="D169" s="46">
        <v>425000000</v>
      </c>
      <c r="E169" s="46">
        <v>80750000</v>
      </c>
      <c r="F169" s="46">
        <v>505750000</v>
      </c>
    </row>
    <row r="170" spans="3:6" x14ac:dyDescent="0.25">
      <c r="C170" s="40" t="s">
        <v>58</v>
      </c>
      <c r="D170" s="46">
        <v>951000000</v>
      </c>
      <c r="E170" s="46">
        <v>180690000</v>
      </c>
      <c r="F170" s="46">
        <v>1131690000</v>
      </c>
    </row>
    <row r="171" spans="3:6" x14ac:dyDescent="0.25">
      <c r="C171" s="40" t="s">
        <v>34</v>
      </c>
      <c r="D171" s="46">
        <v>201000000</v>
      </c>
      <c r="E171" s="46">
        <v>38190000</v>
      </c>
      <c r="F171" s="46">
        <v>239190000</v>
      </c>
    </row>
    <row r="172" spans="3:6" x14ac:dyDescent="0.25">
      <c r="C172" s="40" t="s">
        <v>53</v>
      </c>
      <c r="D172" s="46">
        <v>859000000</v>
      </c>
      <c r="E172" s="46">
        <v>163210000</v>
      </c>
      <c r="F172" s="46">
        <v>1022210000</v>
      </c>
    </row>
    <row r="173" spans="3:6" x14ac:dyDescent="0.25">
      <c r="C173" s="40" t="s">
        <v>66</v>
      </c>
      <c r="D173" s="46">
        <v>365000000</v>
      </c>
      <c r="E173" s="46">
        <v>69350000</v>
      </c>
      <c r="F173" s="46">
        <v>434350000</v>
      </c>
    </row>
    <row r="174" spans="3:6" x14ac:dyDescent="0.25">
      <c r="C174" s="40" t="s">
        <v>43</v>
      </c>
      <c r="D174" s="46">
        <v>107000000</v>
      </c>
      <c r="E174" s="46">
        <v>20330000</v>
      </c>
      <c r="F174" s="46">
        <v>127330000</v>
      </c>
    </row>
    <row r="175" spans="3:6" x14ac:dyDescent="0.25">
      <c r="C175" s="40" t="s">
        <v>153</v>
      </c>
      <c r="D175" s="46">
        <v>369000000</v>
      </c>
      <c r="E175" s="46">
        <v>70110000</v>
      </c>
      <c r="F175" s="46">
        <v>439110000</v>
      </c>
    </row>
    <row r="176" spans="3:6" x14ac:dyDescent="0.25">
      <c r="C176" s="40" t="s">
        <v>52</v>
      </c>
      <c r="D176" s="46">
        <v>202000000</v>
      </c>
      <c r="E176" s="46">
        <v>38380000</v>
      </c>
      <c r="F176" s="46">
        <v>240380000</v>
      </c>
    </row>
    <row r="177" spans="3:6" x14ac:dyDescent="0.25">
      <c r="C177" s="40" t="s">
        <v>36</v>
      </c>
      <c r="D177" s="46">
        <v>789000000</v>
      </c>
      <c r="E177" s="46">
        <v>149910000</v>
      </c>
      <c r="F177" s="46">
        <v>938910000</v>
      </c>
    </row>
    <row r="178" spans="3:6" x14ac:dyDescent="0.25">
      <c r="C178" s="40" t="s">
        <v>155</v>
      </c>
      <c r="D178" s="46">
        <v>22296000000</v>
      </c>
      <c r="E178" s="46">
        <v>4236240000</v>
      </c>
      <c r="F178" s="46">
        <v>26532240000</v>
      </c>
    </row>
    <row r="187" spans="3:6" x14ac:dyDescent="0.25">
      <c r="C187" s="39" t="s">
        <v>154</v>
      </c>
      <c r="D187" t="s">
        <v>174</v>
      </c>
      <c r="E187" t="s">
        <v>175</v>
      </c>
    </row>
    <row r="188" spans="3:6" x14ac:dyDescent="0.25">
      <c r="C188" s="40" t="s">
        <v>15</v>
      </c>
      <c r="D188" s="47">
        <v>1242000000</v>
      </c>
      <c r="E188" s="48">
        <v>0.18568353067814855</v>
      </c>
    </row>
    <row r="189" spans="3:6" x14ac:dyDescent="0.25">
      <c r="C189" s="40" t="s">
        <v>35</v>
      </c>
      <c r="D189" s="47">
        <v>2473800000</v>
      </c>
      <c r="E189" s="48">
        <v>0.36984212414782919</v>
      </c>
    </row>
    <row r="190" spans="3:6" x14ac:dyDescent="0.25">
      <c r="C190" s="40" t="s">
        <v>27</v>
      </c>
      <c r="D190" s="47">
        <v>1998900000</v>
      </c>
      <c r="E190" s="48">
        <v>0.2988428417653391</v>
      </c>
    </row>
    <row r="191" spans="3:6" x14ac:dyDescent="0.25">
      <c r="C191" s="40" t="s">
        <v>45</v>
      </c>
      <c r="D191" s="47">
        <v>974100000</v>
      </c>
      <c r="E191" s="48">
        <v>0.14563150340868317</v>
      </c>
    </row>
    <row r="192" spans="3:6" x14ac:dyDescent="0.25">
      <c r="C192" s="40" t="s">
        <v>155</v>
      </c>
      <c r="D192" s="47">
        <v>6688800000</v>
      </c>
      <c r="E192" s="48">
        <v>1</v>
      </c>
    </row>
  </sheetData>
  <conditionalFormatting pivot="1" sqref="E80:E12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{3D6D29C1-9342-4E29-86FD-91CDFDBF9DAF}</x14:id>
        </ext>
      </extLst>
    </cfRule>
  </conditionalFormatting>
  <conditionalFormatting pivot="1" sqref="E188:E19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{1A68E4EE-8B5A-44AE-B368-FE9008E47F3D}</x14:id>
        </ext>
      </extLst>
    </cfRule>
  </conditionalFormatting>
  <pageMargins left="0.7" right="0.7" top="0.75" bottom="0.75" header="0.3" footer="0.3"/>
  <drawing r:id="rId9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D6D29C1-9342-4E29-86FD-91CDFDBF9D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E80:E125</xm:sqref>
        </x14:conditionalFormatting>
        <x14:conditionalFormatting xmlns:xm="http://schemas.microsoft.com/office/excel/2006/main" pivot="1">
          <x14:cfRule type="dataBar" id="{1A68E4EE-8B5A-44AE-B368-FE9008E47F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E188:E191</xm:sqref>
        </x14:conditionalFormatting>
      </x14:conditionalFormattings>
    </ext>
    <ext xmlns:x15="http://schemas.microsoft.com/office/spreadsheetml/2010/11/main" uri="{7E03D99C-DC04-49d9-9315-930204A7B6E9}">
      <x15:timelineRefs>
        <x15:timelineRef r:id="rId10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5CDC-2BF7-487D-8E36-A190319FA9A2}">
  <dimension ref="A1:Y50"/>
  <sheetViews>
    <sheetView showGridLines="0" workbookViewId="0"/>
  </sheetViews>
  <sheetFormatPr baseColWidth="10" defaultRowHeight="15" x14ac:dyDescent="0.25"/>
  <cols>
    <col min="1" max="1" width="13.42578125" bestFit="1" customWidth="1"/>
    <col min="2" max="2" width="21.28515625" customWidth="1"/>
    <col min="3" max="3" width="13.5703125" bestFit="1" customWidth="1"/>
    <col min="4" max="4" width="10.7109375" bestFit="1" customWidth="1"/>
    <col min="5" max="5" width="14.140625" bestFit="1" customWidth="1"/>
    <col min="6" max="6" width="10.42578125" bestFit="1" customWidth="1"/>
    <col min="7" max="7" width="12.85546875" bestFit="1" customWidth="1"/>
    <col min="8" max="8" width="11.140625" bestFit="1" customWidth="1"/>
    <col min="9" max="9" width="15" bestFit="1" customWidth="1"/>
    <col min="10" max="12" width="15" customWidth="1"/>
    <col min="14" max="14" width="12.140625" customWidth="1"/>
    <col min="18" max="18" width="3.42578125" customWidth="1"/>
    <col min="19" max="19" width="35.42578125" bestFit="1" customWidth="1"/>
    <col min="20" max="20" width="3.42578125" customWidth="1"/>
    <col min="21" max="21" width="30" customWidth="1"/>
    <col min="22" max="22" width="3.28515625" customWidth="1"/>
    <col min="23" max="23" width="49.7109375" bestFit="1" customWidth="1"/>
    <col min="24" max="24" width="2.7109375" customWidth="1"/>
    <col min="25" max="25" width="54.42578125" bestFit="1" customWidth="1"/>
  </cols>
  <sheetData>
    <row r="1" spans="1:25" ht="15.75" thickBot="1" x14ac:dyDescent="0.3"/>
    <row r="2" spans="1:25" ht="21" thickBot="1" x14ac:dyDescent="0.35">
      <c r="B2" s="23" t="s">
        <v>0</v>
      </c>
      <c r="C2" s="24"/>
      <c r="D2" s="24"/>
      <c r="E2" s="24"/>
      <c r="F2" s="24"/>
      <c r="G2" s="24"/>
      <c r="H2" s="25"/>
    </row>
    <row r="3" spans="1:25" x14ac:dyDescent="0.25">
      <c r="J3" s="51">
        <v>0.19</v>
      </c>
      <c r="K3" s="27"/>
      <c r="L3" s="51">
        <v>0.3</v>
      </c>
      <c r="N3" s="28" t="s">
        <v>74</v>
      </c>
      <c r="O3" s="29"/>
      <c r="P3" s="29"/>
      <c r="Q3" s="30"/>
      <c r="S3" s="38" t="s">
        <v>147</v>
      </c>
      <c r="T3" s="38"/>
      <c r="U3" s="38" t="s">
        <v>148</v>
      </c>
      <c r="V3" s="38"/>
      <c r="W3" s="38" t="s">
        <v>151</v>
      </c>
      <c r="X3" s="38"/>
      <c r="Y3" s="38" t="s">
        <v>152</v>
      </c>
    </row>
    <row r="4" spans="1:25" ht="25.5" x14ac:dyDescent="0.25">
      <c r="A4" s="35" t="s">
        <v>1</v>
      </c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7" t="s">
        <v>9</v>
      </c>
      <c r="J4" s="26" t="s">
        <v>169</v>
      </c>
      <c r="K4" s="26" t="s">
        <v>170</v>
      </c>
      <c r="L4" s="26" t="s">
        <v>173</v>
      </c>
      <c r="N4" s="26" t="s">
        <v>75</v>
      </c>
      <c r="O4" s="26" t="s">
        <v>76</v>
      </c>
      <c r="P4" s="26" t="s">
        <v>77</v>
      </c>
      <c r="Q4" s="26" t="s">
        <v>144</v>
      </c>
      <c r="S4" s="26" t="s">
        <v>145</v>
      </c>
      <c r="U4" s="26" t="s">
        <v>146</v>
      </c>
      <c r="W4" s="26" t="s">
        <v>149</v>
      </c>
      <c r="Y4" s="26" t="s">
        <v>150</v>
      </c>
    </row>
    <row r="5" spans="1:25" x14ac:dyDescent="0.25">
      <c r="A5" s="31">
        <v>36170</v>
      </c>
      <c r="B5" s="31" t="s">
        <v>10</v>
      </c>
      <c r="C5" s="32" t="s">
        <v>11</v>
      </c>
      <c r="D5" s="32" t="s">
        <v>12</v>
      </c>
      <c r="E5" s="32" t="s">
        <v>13</v>
      </c>
      <c r="F5" s="33" t="s">
        <v>14</v>
      </c>
      <c r="G5" s="32" t="s">
        <v>15</v>
      </c>
      <c r="H5" s="32" t="s">
        <v>16</v>
      </c>
      <c r="I5" s="34">
        <v>255000000</v>
      </c>
      <c r="J5" s="4">
        <f>I5*$J$3</f>
        <v>48450000</v>
      </c>
      <c r="K5" s="4">
        <f>SUM(I5:J5)</f>
        <v>303450000</v>
      </c>
      <c r="L5" s="4">
        <f>+I5*$L$3</f>
        <v>76500000</v>
      </c>
      <c r="N5" t="s">
        <v>78</v>
      </c>
      <c r="O5" t="s">
        <v>79</v>
      </c>
      <c r="S5" t="str">
        <f>CONCATENATE(N5," ",O5)</f>
        <v>Huerto Rengifo</v>
      </c>
      <c r="U5" t="str">
        <f>N5&amp;" "&amp;O5</f>
        <v>Huerto Rengifo</v>
      </c>
      <c r="W5" t="str">
        <f>IF(S5=B5,"datos correctos","error en la informacion")</f>
        <v>datos correctos</v>
      </c>
      <c r="Y5" t="str">
        <f>IF(U5=B5,"datos correctos","diferencia en la informacion")</f>
        <v>datos correctos</v>
      </c>
    </row>
    <row r="6" spans="1:25" x14ac:dyDescent="0.25">
      <c r="A6" s="1">
        <v>36176</v>
      </c>
      <c r="B6" s="1" t="s">
        <v>17</v>
      </c>
      <c r="C6" s="2" t="s">
        <v>18</v>
      </c>
      <c r="D6" s="2" t="s">
        <v>19</v>
      </c>
      <c r="E6" s="2" t="s">
        <v>20</v>
      </c>
      <c r="F6" s="3" t="s">
        <v>21</v>
      </c>
      <c r="G6" s="2" t="s">
        <v>15</v>
      </c>
      <c r="H6" s="2" t="s">
        <v>22</v>
      </c>
      <c r="I6" s="4">
        <v>365000000</v>
      </c>
      <c r="J6" s="4">
        <f t="shared" ref="J6:J50" si="0">I6*$J$3</f>
        <v>69350000</v>
      </c>
      <c r="K6" s="4">
        <f t="shared" ref="K6:K50" si="1">SUM(I6:J6)</f>
        <v>434350000</v>
      </c>
      <c r="L6" s="4">
        <f t="shared" ref="L6:L50" si="2">+I6*$L$3</f>
        <v>109500000</v>
      </c>
      <c r="N6" t="s">
        <v>78</v>
      </c>
      <c r="O6" t="s">
        <v>80</v>
      </c>
      <c r="P6" t="s">
        <v>81</v>
      </c>
      <c r="S6" t="str">
        <f>CONCATENATE(N6," ",O6," ",P6)</f>
        <v>Huerto San Eugenio</v>
      </c>
      <c r="U6" t="str">
        <f>N6&amp;" "&amp;O6&amp;" "&amp;P6</f>
        <v>Huerto San Eugenio</v>
      </c>
      <c r="W6" t="str">
        <f t="shared" ref="W6:W69" si="3">IF(S6=B6,"datos correctos","error en la informacion")</f>
        <v>datos correctos</v>
      </c>
      <c r="Y6" t="str">
        <f t="shared" ref="Y6:Y50" si="4">IF(U6=B6,"datos correctos","diferencia en la informacion")</f>
        <v>datos correctos</v>
      </c>
    </row>
    <row r="7" spans="1:25" x14ac:dyDescent="0.25">
      <c r="A7" s="1">
        <v>36182</v>
      </c>
      <c r="B7" s="1" t="s">
        <v>23</v>
      </c>
      <c r="C7" s="2" t="s">
        <v>24</v>
      </c>
      <c r="D7" s="2" t="s">
        <v>19</v>
      </c>
      <c r="E7" s="2" t="s">
        <v>25</v>
      </c>
      <c r="F7" s="3" t="s">
        <v>14</v>
      </c>
      <c r="G7" s="2" t="s">
        <v>15</v>
      </c>
      <c r="H7" s="2" t="s">
        <v>22</v>
      </c>
      <c r="I7" s="4">
        <v>202000000</v>
      </c>
      <c r="J7" s="4">
        <f t="shared" si="0"/>
        <v>38380000</v>
      </c>
      <c r="K7" s="4">
        <f t="shared" si="1"/>
        <v>240380000</v>
      </c>
      <c r="L7" s="4">
        <f t="shared" si="2"/>
        <v>60600000</v>
      </c>
      <c r="N7" t="s">
        <v>82</v>
      </c>
      <c r="O7" t="s">
        <v>83</v>
      </c>
      <c r="P7" t="s">
        <v>84</v>
      </c>
      <c r="S7" t="str">
        <f t="shared" ref="S7:S9" si="5">CONCATENATE(N7," ",O7," ",P7)</f>
        <v>Fundo El Delirio</v>
      </c>
      <c r="U7" t="str">
        <f t="shared" ref="U7:U9" si="6">N7&amp;" "&amp;O7&amp;" "&amp;P7</f>
        <v>Fundo El Delirio</v>
      </c>
      <c r="W7" t="str">
        <f t="shared" si="3"/>
        <v>datos correctos</v>
      </c>
      <c r="Y7" t="str">
        <f t="shared" si="4"/>
        <v>datos correctos</v>
      </c>
    </row>
    <row r="8" spans="1:25" x14ac:dyDescent="0.25">
      <c r="A8" s="1">
        <v>36188</v>
      </c>
      <c r="B8" s="1" t="s">
        <v>26</v>
      </c>
      <c r="C8" s="2" t="s">
        <v>24</v>
      </c>
      <c r="D8" s="2" t="s">
        <v>19</v>
      </c>
      <c r="E8" s="2" t="s">
        <v>25</v>
      </c>
      <c r="F8" s="3" t="s">
        <v>14</v>
      </c>
      <c r="G8" s="2" t="s">
        <v>27</v>
      </c>
      <c r="H8" s="2" t="s">
        <v>22</v>
      </c>
      <c r="I8" s="4">
        <v>145000000</v>
      </c>
      <c r="J8" s="4">
        <f t="shared" si="0"/>
        <v>27550000</v>
      </c>
      <c r="K8" s="4">
        <f t="shared" si="1"/>
        <v>172550000</v>
      </c>
      <c r="L8" s="4">
        <f t="shared" si="2"/>
        <v>43500000</v>
      </c>
      <c r="N8" t="s">
        <v>82</v>
      </c>
      <c r="O8" t="s">
        <v>85</v>
      </c>
      <c r="P8" t="s">
        <v>86</v>
      </c>
      <c r="S8" t="str">
        <f t="shared" si="5"/>
        <v>Fundo Treas Alamos</v>
      </c>
      <c r="U8" t="str">
        <f t="shared" si="6"/>
        <v>Fundo Treas Alamos</v>
      </c>
      <c r="W8" t="str">
        <f t="shared" si="3"/>
        <v>datos correctos</v>
      </c>
      <c r="Y8" t="str">
        <f t="shared" si="4"/>
        <v>datos correctos</v>
      </c>
    </row>
    <row r="9" spans="1:25" x14ac:dyDescent="0.25">
      <c r="A9" s="1">
        <v>36194</v>
      </c>
      <c r="B9" s="1" t="s">
        <v>28</v>
      </c>
      <c r="C9" s="2" t="s">
        <v>18</v>
      </c>
      <c r="D9" s="2" t="s">
        <v>19</v>
      </c>
      <c r="E9" s="2" t="s">
        <v>25</v>
      </c>
      <c r="F9" s="3" t="s">
        <v>14</v>
      </c>
      <c r="G9" s="2" t="s">
        <v>27</v>
      </c>
      <c r="H9" s="2" t="s">
        <v>22</v>
      </c>
      <c r="I9" s="4">
        <v>635000000</v>
      </c>
      <c r="J9" s="4">
        <f t="shared" si="0"/>
        <v>120650000</v>
      </c>
      <c r="K9" s="4">
        <f t="shared" si="1"/>
        <v>755650000</v>
      </c>
      <c r="L9" s="4">
        <f t="shared" si="2"/>
        <v>190500000</v>
      </c>
      <c r="N9" t="s">
        <v>82</v>
      </c>
      <c r="O9" t="s">
        <v>87</v>
      </c>
      <c r="P9" t="s">
        <v>88</v>
      </c>
      <c r="S9" t="str">
        <f t="shared" si="5"/>
        <v>Fundo Alamo Huacho</v>
      </c>
      <c r="U9" t="str">
        <f t="shared" si="6"/>
        <v>Fundo Alamo Huacho</v>
      </c>
      <c r="W9" t="str">
        <f t="shared" si="3"/>
        <v>datos correctos</v>
      </c>
      <c r="Y9" t="str">
        <f t="shared" si="4"/>
        <v>datos correctos</v>
      </c>
    </row>
    <row r="10" spans="1:25" x14ac:dyDescent="0.25">
      <c r="A10" s="1">
        <v>36200</v>
      </c>
      <c r="B10" s="1" t="s">
        <v>29</v>
      </c>
      <c r="C10" s="2" t="s">
        <v>11</v>
      </c>
      <c r="D10" s="2" t="s">
        <v>19</v>
      </c>
      <c r="E10" s="2" t="s">
        <v>20</v>
      </c>
      <c r="F10" s="3" t="s">
        <v>21</v>
      </c>
      <c r="G10" s="2" t="s">
        <v>27</v>
      </c>
      <c r="H10" s="2" t="s">
        <v>22</v>
      </c>
      <c r="I10" s="4">
        <v>859000000</v>
      </c>
      <c r="J10" s="4">
        <f t="shared" si="0"/>
        <v>163210000</v>
      </c>
      <c r="K10" s="4">
        <f t="shared" si="1"/>
        <v>1022210000</v>
      </c>
      <c r="L10" s="4">
        <f t="shared" si="2"/>
        <v>257700000</v>
      </c>
      <c r="N10" t="s">
        <v>89</v>
      </c>
      <c r="O10" t="s">
        <v>90</v>
      </c>
      <c r="S10" t="str">
        <f>CONCATENATE(N10," ",O10)</f>
        <v>Fruticola Arevalos</v>
      </c>
      <c r="U10" t="str">
        <f>N10&amp;" "&amp;O10</f>
        <v>Fruticola Arevalos</v>
      </c>
      <c r="W10" t="str">
        <f t="shared" si="3"/>
        <v>datos correctos</v>
      </c>
      <c r="Y10" t="str">
        <f t="shared" si="4"/>
        <v>datos correctos</v>
      </c>
    </row>
    <row r="11" spans="1:25" x14ac:dyDescent="0.25">
      <c r="A11" s="1">
        <v>36206</v>
      </c>
      <c r="B11" s="1" t="s">
        <v>30</v>
      </c>
      <c r="C11" s="2" t="s">
        <v>11</v>
      </c>
      <c r="D11" s="2" t="s">
        <v>31</v>
      </c>
      <c r="E11" s="2" t="s">
        <v>20</v>
      </c>
      <c r="F11" s="3" t="s">
        <v>21</v>
      </c>
      <c r="G11" s="2" t="s">
        <v>27</v>
      </c>
      <c r="H11" s="2" t="s">
        <v>22</v>
      </c>
      <c r="I11" s="4">
        <v>214000000</v>
      </c>
      <c r="J11" s="4">
        <f t="shared" si="0"/>
        <v>40660000</v>
      </c>
      <c r="K11" s="4">
        <f t="shared" si="1"/>
        <v>254660000</v>
      </c>
      <c r="L11" s="4">
        <f t="shared" si="2"/>
        <v>64200000</v>
      </c>
      <c r="N11" t="s">
        <v>78</v>
      </c>
      <c r="O11" t="s">
        <v>91</v>
      </c>
      <c r="P11" t="s">
        <v>92</v>
      </c>
      <c r="S11" t="str">
        <f>CONCATENATE(N11," ",O11," ",P11)</f>
        <v>Huerto Santa Antonia</v>
      </c>
      <c r="U11" t="str">
        <f>N11&amp;" "&amp;O11&amp;" "&amp;P11</f>
        <v>Huerto Santa Antonia</v>
      </c>
      <c r="W11" t="str">
        <f t="shared" si="3"/>
        <v>datos correctos</v>
      </c>
      <c r="Y11" t="str">
        <f t="shared" si="4"/>
        <v>datos correctos</v>
      </c>
    </row>
    <row r="12" spans="1:25" x14ac:dyDescent="0.25">
      <c r="A12" s="1">
        <v>36212</v>
      </c>
      <c r="B12" s="1" t="s">
        <v>32</v>
      </c>
      <c r="C12" s="2" t="s">
        <v>24</v>
      </c>
      <c r="D12" s="2" t="s">
        <v>12</v>
      </c>
      <c r="E12" s="2" t="s">
        <v>20</v>
      </c>
      <c r="F12" s="3" t="s">
        <v>21</v>
      </c>
      <c r="G12" s="2" t="s">
        <v>27</v>
      </c>
      <c r="H12" s="2" t="s">
        <v>16</v>
      </c>
      <c r="I12" s="4">
        <v>635000000</v>
      </c>
      <c r="J12" s="4">
        <f t="shared" si="0"/>
        <v>120650000</v>
      </c>
      <c r="K12" s="4">
        <f t="shared" si="1"/>
        <v>755650000</v>
      </c>
      <c r="L12" s="4">
        <f t="shared" si="2"/>
        <v>190500000</v>
      </c>
      <c r="N12" t="s">
        <v>93</v>
      </c>
      <c r="O12" t="s">
        <v>94</v>
      </c>
      <c r="S12" t="str">
        <f>CONCATENATE(N12," ",O12)</f>
        <v>Federico Ponce</v>
      </c>
      <c r="U12" t="str">
        <f>N12&amp;" "&amp;O12</f>
        <v>Federico Ponce</v>
      </c>
      <c r="W12" t="str">
        <f t="shared" si="3"/>
        <v>datos correctos</v>
      </c>
      <c r="Y12" t="str">
        <f t="shared" si="4"/>
        <v>datos correctos</v>
      </c>
    </row>
    <row r="13" spans="1:25" x14ac:dyDescent="0.25">
      <c r="A13" s="1">
        <v>36218</v>
      </c>
      <c r="B13" s="1" t="s">
        <v>33</v>
      </c>
      <c r="C13" s="2" t="s">
        <v>11</v>
      </c>
      <c r="D13" s="2" t="s">
        <v>31</v>
      </c>
      <c r="E13" s="2" t="s">
        <v>13</v>
      </c>
      <c r="F13" s="3" t="s">
        <v>14</v>
      </c>
      <c r="G13" s="2" t="s">
        <v>15</v>
      </c>
      <c r="H13" s="2" t="s">
        <v>16</v>
      </c>
      <c r="I13" s="4">
        <v>236000000</v>
      </c>
      <c r="J13" s="4">
        <f t="shared" si="0"/>
        <v>44840000</v>
      </c>
      <c r="K13" s="4">
        <f t="shared" si="1"/>
        <v>280840000</v>
      </c>
      <c r="L13" s="4">
        <f t="shared" si="2"/>
        <v>70800000</v>
      </c>
      <c r="N13" t="s">
        <v>95</v>
      </c>
      <c r="O13" t="s">
        <v>96</v>
      </c>
      <c r="S13" t="str">
        <f>CONCATENATE(N13," ",O13)</f>
        <v>Bruno Montes</v>
      </c>
      <c r="U13" t="str">
        <f>N13&amp;" "&amp;O13</f>
        <v>Bruno Montes</v>
      </c>
      <c r="W13" t="str">
        <f t="shared" si="3"/>
        <v>datos correctos</v>
      </c>
      <c r="Y13" t="str">
        <f t="shared" si="4"/>
        <v>datos correctos</v>
      </c>
    </row>
    <row r="14" spans="1:25" x14ac:dyDescent="0.25">
      <c r="A14" s="1">
        <v>36224</v>
      </c>
      <c r="B14" s="1" t="s">
        <v>34</v>
      </c>
      <c r="C14" s="2" t="s">
        <v>18</v>
      </c>
      <c r="D14" s="2" t="s">
        <v>19</v>
      </c>
      <c r="E14" s="2" t="s">
        <v>20</v>
      </c>
      <c r="F14" s="3" t="s">
        <v>21</v>
      </c>
      <c r="G14" s="2" t="s">
        <v>35</v>
      </c>
      <c r="H14" s="2" t="s">
        <v>16</v>
      </c>
      <c r="I14" s="4">
        <v>201000000</v>
      </c>
      <c r="J14" s="4">
        <f t="shared" si="0"/>
        <v>38190000</v>
      </c>
      <c r="K14" s="4">
        <f t="shared" si="1"/>
        <v>239190000</v>
      </c>
      <c r="L14" s="4">
        <f t="shared" si="2"/>
        <v>60300000</v>
      </c>
      <c r="N14" t="s">
        <v>78</v>
      </c>
      <c r="O14" t="s">
        <v>91</v>
      </c>
      <c r="P14" t="s">
        <v>97</v>
      </c>
      <c r="S14" t="str">
        <f t="shared" ref="S14:S19" si="7">CONCATENATE(N14," ",O14," ",P14)</f>
        <v>Huerto Santa Catalina</v>
      </c>
      <c r="U14" t="str">
        <f t="shared" ref="U14:U19" si="8">N14&amp;" "&amp;O14&amp;" "&amp;P14</f>
        <v>Huerto Santa Catalina</v>
      </c>
      <c r="W14" t="str">
        <f t="shared" si="3"/>
        <v>datos correctos</v>
      </c>
      <c r="Y14" t="str">
        <f t="shared" si="4"/>
        <v>datos correctos</v>
      </c>
    </row>
    <row r="15" spans="1:25" x14ac:dyDescent="0.25">
      <c r="A15" s="1">
        <v>36230</v>
      </c>
      <c r="B15" s="1" t="s">
        <v>36</v>
      </c>
      <c r="C15" s="2" t="s">
        <v>11</v>
      </c>
      <c r="D15" s="2" t="s">
        <v>31</v>
      </c>
      <c r="E15" s="2" t="s">
        <v>25</v>
      </c>
      <c r="F15" s="3" t="s">
        <v>21</v>
      </c>
      <c r="G15" s="2" t="s">
        <v>27</v>
      </c>
      <c r="H15" s="2" t="s">
        <v>16</v>
      </c>
      <c r="I15" s="4">
        <v>789000000</v>
      </c>
      <c r="J15" s="4">
        <f t="shared" si="0"/>
        <v>149910000</v>
      </c>
      <c r="K15" s="4">
        <f t="shared" si="1"/>
        <v>938910000</v>
      </c>
      <c r="L15" s="4">
        <f t="shared" si="2"/>
        <v>236700000</v>
      </c>
      <c r="N15" t="s">
        <v>98</v>
      </c>
      <c r="O15" t="s">
        <v>99</v>
      </c>
      <c r="P15" t="s">
        <v>100</v>
      </c>
      <c r="S15" t="str">
        <f t="shared" si="7"/>
        <v>uerto el Huique</v>
      </c>
      <c r="U15" t="str">
        <f t="shared" si="8"/>
        <v>uerto el Huique</v>
      </c>
      <c r="W15" t="str">
        <f t="shared" si="3"/>
        <v>datos correctos</v>
      </c>
      <c r="Y15" t="str">
        <f t="shared" si="4"/>
        <v>datos correctos</v>
      </c>
    </row>
    <row r="16" spans="1:25" x14ac:dyDescent="0.25">
      <c r="A16" s="1">
        <v>36236</v>
      </c>
      <c r="B16" s="1" t="s">
        <v>37</v>
      </c>
      <c r="C16" s="2" t="s">
        <v>24</v>
      </c>
      <c r="D16" s="2" t="s">
        <v>12</v>
      </c>
      <c r="E16" s="2" t="s">
        <v>25</v>
      </c>
      <c r="F16" s="3" t="s">
        <v>21</v>
      </c>
      <c r="G16" s="2" t="s">
        <v>27</v>
      </c>
      <c r="H16" s="2" t="s">
        <v>22</v>
      </c>
      <c r="I16" s="4">
        <v>985000000</v>
      </c>
      <c r="J16" s="4">
        <f t="shared" si="0"/>
        <v>187150000</v>
      </c>
      <c r="K16" s="4">
        <f t="shared" si="1"/>
        <v>1172150000</v>
      </c>
      <c r="L16" s="4">
        <f t="shared" si="2"/>
        <v>295500000</v>
      </c>
      <c r="N16" t="s">
        <v>78</v>
      </c>
      <c r="O16" t="s">
        <v>80</v>
      </c>
      <c r="P16" t="s">
        <v>101</v>
      </c>
      <c r="S16" t="str">
        <f t="shared" si="7"/>
        <v>Huerto San Pedro</v>
      </c>
      <c r="U16" t="str">
        <f t="shared" si="8"/>
        <v>Huerto San Pedro</v>
      </c>
      <c r="W16" t="str">
        <f t="shared" si="3"/>
        <v>datos correctos</v>
      </c>
      <c r="Y16" t="str">
        <f t="shared" si="4"/>
        <v>datos correctos</v>
      </c>
    </row>
    <row r="17" spans="1:25" x14ac:dyDescent="0.25">
      <c r="A17" s="1">
        <v>36242</v>
      </c>
      <c r="B17" s="1" t="s">
        <v>38</v>
      </c>
      <c r="C17" s="2" t="s">
        <v>11</v>
      </c>
      <c r="D17" s="2" t="s">
        <v>31</v>
      </c>
      <c r="E17" s="2" t="s">
        <v>25</v>
      </c>
      <c r="F17" s="3" t="s">
        <v>14</v>
      </c>
      <c r="G17" s="2" t="s">
        <v>27</v>
      </c>
      <c r="H17" s="2" t="s">
        <v>22</v>
      </c>
      <c r="I17" s="4">
        <v>586000000</v>
      </c>
      <c r="J17" s="4">
        <f t="shared" si="0"/>
        <v>111340000</v>
      </c>
      <c r="K17" s="4">
        <f t="shared" si="1"/>
        <v>697340000</v>
      </c>
      <c r="L17" s="4">
        <f t="shared" si="2"/>
        <v>175800000</v>
      </c>
      <c r="N17" t="s">
        <v>82</v>
      </c>
      <c r="O17" t="s">
        <v>102</v>
      </c>
      <c r="P17" t="s">
        <v>96</v>
      </c>
      <c r="S17" t="str">
        <f t="shared" si="7"/>
        <v>Fundo Tres Montes</v>
      </c>
      <c r="U17" t="str">
        <f t="shared" si="8"/>
        <v>Fundo Tres Montes</v>
      </c>
      <c r="W17" t="str">
        <f t="shared" si="3"/>
        <v>datos correctos</v>
      </c>
      <c r="Y17" t="str">
        <f t="shared" si="4"/>
        <v>datos correctos</v>
      </c>
    </row>
    <row r="18" spans="1:25" x14ac:dyDescent="0.25">
      <c r="A18" s="1">
        <v>36248</v>
      </c>
      <c r="B18" s="1" t="s">
        <v>39</v>
      </c>
      <c r="C18" s="2" t="s">
        <v>18</v>
      </c>
      <c r="D18" s="2" t="s">
        <v>19</v>
      </c>
      <c r="E18" s="2" t="s">
        <v>25</v>
      </c>
      <c r="F18" s="3" t="s">
        <v>14</v>
      </c>
      <c r="G18" s="2" t="s">
        <v>27</v>
      </c>
      <c r="H18" s="2" t="s">
        <v>22</v>
      </c>
      <c r="I18" s="4">
        <v>365000000</v>
      </c>
      <c r="J18" s="4">
        <f t="shared" si="0"/>
        <v>69350000</v>
      </c>
      <c r="K18" s="4">
        <f t="shared" si="1"/>
        <v>434350000</v>
      </c>
      <c r="L18" s="4">
        <f t="shared" si="2"/>
        <v>109500000</v>
      </c>
      <c r="N18" t="s">
        <v>82</v>
      </c>
      <c r="O18" t="s">
        <v>103</v>
      </c>
      <c r="P18" t="s">
        <v>104</v>
      </c>
      <c r="S18" t="str">
        <f t="shared" si="7"/>
        <v>Fundo Don Pablo</v>
      </c>
      <c r="U18" t="str">
        <f t="shared" si="8"/>
        <v>Fundo Don Pablo</v>
      </c>
      <c r="W18" t="str">
        <f t="shared" si="3"/>
        <v>datos correctos</v>
      </c>
      <c r="Y18" t="str">
        <f t="shared" si="4"/>
        <v>datos correctos</v>
      </c>
    </row>
    <row r="19" spans="1:25" x14ac:dyDescent="0.25">
      <c r="A19" s="1">
        <v>36254</v>
      </c>
      <c r="B19" s="1" t="s">
        <v>40</v>
      </c>
      <c r="C19" s="2" t="s">
        <v>18</v>
      </c>
      <c r="D19" s="2" t="s">
        <v>31</v>
      </c>
      <c r="E19" s="2" t="s">
        <v>25</v>
      </c>
      <c r="F19" s="3" t="s">
        <v>21</v>
      </c>
      <c r="G19" s="2" t="s">
        <v>27</v>
      </c>
      <c r="H19" s="2" t="s">
        <v>16</v>
      </c>
      <c r="I19" s="4">
        <v>425000000</v>
      </c>
      <c r="J19" s="4">
        <f t="shared" si="0"/>
        <v>80750000</v>
      </c>
      <c r="K19" s="4">
        <f t="shared" si="1"/>
        <v>505750000</v>
      </c>
      <c r="L19" s="4">
        <f t="shared" si="2"/>
        <v>127500000</v>
      </c>
      <c r="N19" t="s">
        <v>78</v>
      </c>
      <c r="O19" t="s">
        <v>91</v>
      </c>
      <c r="P19" t="s">
        <v>105</v>
      </c>
      <c r="S19" t="str">
        <f t="shared" si="7"/>
        <v>Huerto Santa Beatriz</v>
      </c>
      <c r="U19" t="str">
        <f t="shared" si="8"/>
        <v>Huerto Santa Beatriz</v>
      </c>
      <c r="W19" t="str">
        <f t="shared" si="3"/>
        <v>datos correctos</v>
      </c>
      <c r="Y19" t="str">
        <f t="shared" si="4"/>
        <v>datos correctos</v>
      </c>
    </row>
    <row r="20" spans="1:25" x14ac:dyDescent="0.25">
      <c r="A20" s="1">
        <v>36260</v>
      </c>
      <c r="B20" s="1" t="s">
        <v>41</v>
      </c>
      <c r="C20" s="2" t="s">
        <v>11</v>
      </c>
      <c r="D20" s="2" t="s">
        <v>12</v>
      </c>
      <c r="E20" s="2" t="s">
        <v>25</v>
      </c>
      <c r="F20" s="3" t="s">
        <v>21</v>
      </c>
      <c r="G20" s="2" t="s">
        <v>27</v>
      </c>
      <c r="H20" s="2" t="s">
        <v>16</v>
      </c>
      <c r="I20" s="4">
        <v>202000000</v>
      </c>
      <c r="J20" s="4">
        <f t="shared" si="0"/>
        <v>38380000</v>
      </c>
      <c r="K20" s="4">
        <f t="shared" si="1"/>
        <v>240380000</v>
      </c>
      <c r="L20" s="4">
        <f t="shared" si="2"/>
        <v>60600000</v>
      </c>
      <c r="N20" t="s">
        <v>82</v>
      </c>
      <c r="O20" t="s">
        <v>99</v>
      </c>
      <c r="P20" t="s">
        <v>106</v>
      </c>
      <c r="Q20" t="s">
        <v>107</v>
      </c>
      <c r="S20" t="str">
        <f t="shared" ref="S6:S50" si="9">CONCATENATE(N20," ",O20," ",P20," ",+Q20)</f>
        <v>Fundo el Pozo Seco</v>
      </c>
      <c r="U20" t="str">
        <f t="shared" ref="U20" si="10">N20&amp;" "&amp;O20&amp;" "&amp;P20&amp;" "&amp;Q20</f>
        <v>Fundo el Pozo Seco</v>
      </c>
      <c r="W20" t="str">
        <f t="shared" si="3"/>
        <v>datos correctos</v>
      </c>
      <c r="Y20" t="str">
        <f t="shared" si="4"/>
        <v>datos correctos</v>
      </c>
    </row>
    <row r="21" spans="1:25" x14ac:dyDescent="0.25">
      <c r="A21" s="1">
        <v>36266</v>
      </c>
      <c r="B21" s="1" t="s">
        <v>42</v>
      </c>
      <c r="C21" s="2" t="s">
        <v>18</v>
      </c>
      <c r="D21" s="2" t="s">
        <v>12</v>
      </c>
      <c r="E21" s="2" t="s">
        <v>20</v>
      </c>
      <c r="F21" s="3" t="s">
        <v>21</v>
      </c>
      <c r="G21" s="2" t="s">
        <v>15</v>
      </c>
      <c r="H21" s="2" t="s">
        <v>16</v>
      </c>
      <c r="I21" s="4">
        <v>789000000</v>
      </c>
      <c r="J21" s="4">
        <f t="shared" si="0"/>
        <v>149910000</v>
      </c>
      <c r="K21" s="4">
        <f t="shared" si="1"/>
        <v>938910000</v>
      </c>
      <c r="L21" s="4">
        <f t="shared" si="2"/>
        <v>236700000</v>
      </c>
      <c r="N21" t="s">
        <v>82</v>
      </c>
      <c r="O21" t="s">
        <v>103</v>
      </c>
      <c r="P21" t="s">
        <v>108</v>
      </c>
      <c r="S21" t="str">
        <f t="shared" ref="S21:S29" si="11">CONCATENATE(N21," ",O21," ",P21)</f>
        <v>Fundo Don Ponciano</v>
      </c>
      <c r="U21" t="str">
        <f t="shared" ref="U21:U29" si="12">N21&amp;" "&amp;O21&amp;" "&amp;P21</f>
        <v>Fundo Don Ponciano</v>
      </c>
      <c r="W21" t="str">
        <f t="shared" si="3"/>
        <v>datos correctos</v>
      </c>
      <c r="Y21" t="str">
        <f t="shared" si="4"/>
        <v>datos correctos</v>
      </c>
    </row>
    <row r="22" spans="1:25" x14ac:dyDescent="0.25">
      <c r="A22" s="1">
        <v>36272</v>
      </c>
      <c r="B22" s="1" t="s">
        <v>43</v>
      </c>
      <c r="C22" s="2" t="s">
        <v>18</v>
      </c>
      <c r="D22" s="2" t="s">
        <v>31</v>
      </c>
      <c r="E22" s="2" t="s">
        <v>13</v>
      </c>
      <c r="F22" s="3" t="s">
        <v>21</v>
      </c>
      <c r="G22" s="2" t="s">
        <v>15</v>
      </c>
      <c r="H22" s="2" t="s">
        <v>16</v>
      </c>
      <c r="I22" s="4">
        <v>107000000</v>
      </c>
      <c r="J22" s="4">
        <f t="shared" si="0"/>
        <v>20330000</v>
      </c>
      <c r="K22" s="4">
        <f t="shared" si="1"/>
        <v>127330000</v>
      </c>
      <c r="L22" s="4">
        <f t="shared" si="2"/>
        <v>32100000</v>
      </c>
      <c r="N22" t="s">
        <v>78</v>
      </c>
      <c r="O22" t="s">
        <v>102</v>
      </c>
      <c r="P22" t="s">
        <v>109</v>
      </c>
      <c r="S22" t="str">
        <f t="shared" si="11"/>
        <v>Huerto Tres Marías</v>
      </c>
      <c r="U22" t="str">
        <f t="shared" si="12"/>
        <v>Huerto Tres Marías</v>
      </c>
      <c r="W22" t="str">
        <f t="shared" si="3"/>
        <v>datos correctos</v>
      </c>
      <c r="Y22" t="str">
        <f t="shared" si="4"/>
        <v>datos correctos</v>
      </c>
    </row>
    <row r="23" spans="1:25" x14ac:dyDescent="0.25">
      <c r="A23" s="1">
        <v>36278</v>
      </c>
      <c r="B23" s="1" t="s">
        <v>44</v>
      </c>
      <c r="C23" s="2" t="s">
        <v>18</v>
      </c>
      <c r="D23" s="2" t="s">
        <v>31</v>
      </c>
      <c r="E23" s="2" t="s">
        <v>13</v>
      </c>
      <c r="F23" s="3" t="s">
        <v>14</v>
      </c>
      <c r="G23" s="2" t="s">
        <v>45</v>
      </c>
      <c r="H23" s="2" t="s">
        <v>16</v>
      </c>
      <c r="I23" s="4">
        <v>802000000</v>
      </c>
      <c r="J23" s="4">
        <f t="shared" si="0"/>
        <v>152380000</v>
      </c>
      <c r="K23" s="4">
        <f t="shared" si="1"/>
        <v>954380000</v>
      </c>
      <c r="L23" s="4">
        <f t="shared" si="2"/>
        <v>240600000</v>
      </c>
      <c r="N23" t="s">
        <v>78</v>
      </c>
      <c r="O23" t="s">
        <v>110</v>
      </c>
      <c r="P23" t="s">
        <v>111</v>
      </c>
      <c r="S23" t="str">
        <f t="shared" si="11"/>
        <v>Huerto las Tortolas</v>
      </c>
      <c r="U23" t="str">
        <f t="shared" si="12"/>
        <v>Huerto las Tortolas</v>
      </c>
      <c r="W23" t="str">
        <f t="shared" si="3"/>
        <v>datos correctos</v>
      </c>
      <c r="Y23" t="str">
        <f t="shared" si="4"/>
        <v>datos correctos</v>
      </c>
    </row>
    <row r="24" spans="1:25" x14ac:dyDescent="0.25">
      <c r="A24" s="1">
        <v>36284</v>
      </c>
      <c r="B24" s="1" t="s">
        <v>46</v>
      </c>
      <c r="C24" s="2" t="s">
        <v>18</v>
      </c>
      <c r="D24" s="2" t="s">
        <v>31</v>
      </c>
      <c r="E24" s="2" t="s">
        <v>13</v>
      </c>
      <c r="F24" s="3" t="s">
        <v>14</v>
      </c>
      <c r="G24" s="2" t="s">
        <v>35</v>
      </c>
      <c r="H24" s="2" t="s">
        <v>16</v>
      </c>
      <c r="I24" s="4">
        <v>936000000</v>
      </c>
      <c r="J24" s="4">
        <f t="shared" si="0"/>
        <v>177840000</v>
      </c>
      <c r="K24" s="4">
        <f t="shared" si="1"/>
        <v>1113840000</v>
      </c>
      <c r="L24" s="4">
        <f t="shared" si="2"/>
        <v>280800000</v>
      </c>
      <c r="N24" t="s">
        <v>82</v>
      </c>
      <c r="O24" t="s">
        <v>91</v>
      </c>
      <c r="P24" t="s">
        <v>112</v>
      </c>
      <c r="S24" t="str">
        <f t="shared" si="11"/>
        <v>Fundo Santa Pilar</v>
      </c>
      <c r="U24" t="str">
        <f t="shared" si="12"/>
        <v>Fundo Santa Pilar</v>
      </c>
      <c r="W24" t="str">
        <f t="shared" si="3"/>
        <v>datos correctos</v>
      </c>
      <c r="Y24" t="str">
        <f t="shared" si="4"/>
        <v>datos correctos</v>
      </c>
    </row>
    <row r="25" spans="1:25" x14ac:dyDescent="0.25">
      <c r="A25" s="1">
        <v>36290</v>
      </c>
      <c r="B25" s="1" t="s">
        <v>47</v>
      </c>
      <c r="C25" s="2" t="s">
        <v>18</v>
      </c>
      <c r="D25" s="2" t="s">
        <v>31</v>
      </c>
      <c r="E25" s="2" t="s">
        <v>25</v>
      </c>
      <c r="F25" s="3" t="s">
        <v>14</v>
      </c>
      <c r="G25" s="2" t="s">
        <v>35</v>
      </c>
      <c r="H25" s="2" t="s">
        <v>16</v>
      </c>
      <c r="I25" s="4">
        <v>458000000</v>
      </c>
      <c r="J25" s="4">
        <f t="shared" si="0"/>
        <v>87020000</v>
      </c>
      <c r="K25" s="4">
        <f t="shared" si="1"/>
        <v>545020000</v>
      </c>
      <c r="L25" s="4">
        <f t="shared" si="2"/>
        <v>137400000</v>
      </c>
      <c r="N25" t="s">
        <v>78</v>
      </c>
      <c r="O25" t="s">
        <v>113</v>
      </c>
      <c r="P25" t="s">
        <v>114</v>
      </c>
      <c r="S25" t="str">
        <f t="shared" si="11"/>
        <v>Huerto José Manuel</v>
      </c>
      <c r="U25" t="str">
        <f t="shared" si="12"/>
        <v>Huerto José Manuel</v>
      </c>
      <c r="W25" t="str">
        <f t="shared" si="3"/>
        <v>datos correctos</v>
      </c>
      <c r="Y25" t="str">
        <f t="shared" si="4"/>
        <v>datos correctos</v>
      </c>
    </row>
    <row r="26" spans="1:25" x14ac:dyDescent="0.25">
      <c r="A26" s="1">
        <v>36296</v>
      </c>
      <c r="B26" s="1" t="s">
        <v>48</v>
      </c>
      <c r="C26" s="2" t="s">
        <v>18</v>
      </c>
      <c r="D26" s="2" t="s">
        <v>31</v>
      </c>
      <c r="E26" s="2" t="s">
        <v>25</v>
      </c>
      <c r="F26" s="3" t="s">
        <v>14</v>
      </c>
      <c r="G26" s="2" t="s">
        <v>35</v>
      </c>
      <c r="H26" s="2" t="s">
        <v>16</v>
      </c>
      <c r="I26" s="4">
        <v>635000000</v>
      </c>
      <c r="J26" s="4">
        <f t="shared" si="0"/>
        <v>120650000</v>
      </c>
      <c r="K26" s="4">
        <f t="shared" si="1"/>
        <v>755650000</v>
      </c>
      <c r="L26" s="4">
        <f t="shared" si="2"/>
        <v>190500000</v>
      </c>
      <c r="N26" t="s">
        <v>78</v>
      </c>
      <c r="O26" t="s">
        <v>80</v>
      </c>
      <c r="P26" t="s">
        <v>115</v>
      </c>
      <c r="S26" t="str">
        <f t="shared" si="11"/>
        <v>Huerto San Roque</v>
      </c>
      <c r="U26" t="str">
        <f t="shared" si="12"/>
        <v>Huerto San Roque</v>
      </c>
      <c r="W26" t="str">
        <f t="shared" si="3"/>
        <v>datos correctos</v>
      </c>
      <c r="Y26" t="str">
        <f t="shared" si="4"/>
        <v>datos correctos</v>
      </c>
    </row>
    <row r="27" spans="1:25" x14ac:dyDescent="0.25">
      <c r="A27" s="1">
        <v>36302</v>
      </c>
      <c r="B27" s="1" t="s">
        <v>49</v>
      </c>
      <c r="C27" s="2" t="s">
        <v>18</v>
      </c>
      <c r="D27" s="2" t="s">
        <v>31</v>
      </c>
      <c r="E27" s="2" t="s">
        <v>25</v>
      </c>
      <c r="F27" s="3" t="s">
        <v>21</v>
      </c>
      <c r="G27" s="2" t="s">
        <v>35</v>
      </c>
      <c r="H27" s="2" t="s">
        <v>16</v>
      </c>
      <c r="I27" s="4">
        <v>202000000</v>
      </c>
      <c r="J27" s="4">
        <f t="shared" si="0"/>
        <v>38380000</v>
      </c>
      <c r="K27" s="4">
        <f t="shared" si="1"/>
        <v>240380000</v>
      </c>
      <c r="L27" s="4">
        <f t="shared" si="2"/>
        <v>60600000</v>
      </c>
      <c r="N27" t="s">
        <v>82</v>
      </c>
      <c r="O27" t="s">
        <v>103</v>
      </c>
      <c r="P27" t="s">
        <v>116</v>
      </c>
      <c r="S27" t="str">
        <f t="shared" si="11"/>
        <v>Fundo Don Hugo</v>
      </c>
      <c r="U27" t="str">
        <f t="shared" si="12"/>
        <v>Fundo Don Hugo</v>
      </c>
      <c r="W27" t="str">
        <f t="shared" si="3"/>
        <v>datos correctos</v>
      </c>
      <c r="Y27" t="str">
        <f t="shared" si="4"/>
        <v>datos correctos</v>
      </c>
    </row>
    <row r="28" spans="1:25" x14ac:dyDescent="0.25">
      <c r="A28" s="1">
        <v>36308</v>
      </c>
      <c r="B28" s="1" t="s">
        <v>50</v>
      </c>
      <c r="C28" s="2" t="s">
        <v>18</v>
      </c>
      <c r="D28" s="2" t="s">
        <v>31</v>
      </c>
      <c r="E28" s="2" t="s">
        <v>25</v>
      </c>
      <c r="F28" s="3" t="s">
        <v>21</v>
      </c>
      <c r="G28" s="2" t="s">
        <v>15</v>
      </c>
      <c r="H28" s="2" t="s">
        <v>16</v>
      </c>
      <c r="I28" s="4">
        <v>375000000</v>
      </c>
      <c r="J28" s="4">
        <f t="shared" si="0"/>
        <v>71250000</v>
      </c>
      <c r="K28" s="4">
        <f t="shared" si="1"/>
        <v>446250000</v>
      </c>
      <c r="L28" s="4">
        <f t="shared" si="2"/>
        <v>112500000</v>
      </c>
      <c r="N28" t="s">
        <v>82</v>
      </c>
      <c r="O28" t="s">
        <v>99</v>
      </c>
      <c r="P28" t="s">
        <v>117</v>
      </c>
      <c r="S28" t="str">
        <f t="shared" si="11"/>
        <v>Fundo el Fenix</v>
      </c>
      <c r="U28" t="str">
        <f t="shared" si="12"/>
        <v>Fundo el Fenix</v>
      </c>
      <c r="W28" t="str">
        <f t="shared" si="3"/>
        <v>datos correctos</v>
      </c>
      <c r="Y28" t="str">
        <f t="shared" si="4"/>
        <v>datos correctos</v>
      </c>
    </row>
    <row r="29" spans="1:25" x14ac:dyDescent="0.25">
      <c r="A29" s="1">
        <v>36314</v>
      </c>
      <c r="B29" s="1" t="s">
        <v>51</v>
      </c>
      <c r="C29" s="2" t="s">
        <v>11</v>
      </c>
      <c r="D29" s="2" t="s">
        <v>31</v>
      </c>
      <c r="E29" s="2" t="s">
        <v>13</v>
      </c>
      <c r="F29" s="3" t="s">
        <v>21</v>
      </c>
      <c r="G29" s="2" t="s">
        <v>15</v>
      </c>
      <c r="H29" s="2" t="s">
        <v>22</v>
      </c>
      <c r="I29" s="4">
        <v>859000000</v>
      </c>
      <c r="J29" s="4">
        <f t="shared" si="0"/>
        <v>163210000</v>
      </c>
      <c r="K29" s="4">
        <f t="shared" si="1"/>
        <v>1022210000</v>
      </c>
      <c r="L29" s="4">
        <f t="shared" si="2"/>
        <v>257700000</v>
      </c>
      <c r="N29" t="s">
        <v>78</v>
      </c>
      <c r="O29" t="s">
        <v>118</v>
      </c>
      <c r="P29" t="s">
        <v>119</v>
      </c>
      <c r="S29" t="str">
        <f t="shared" si="11"/>
        <v>Huerto Las Delicias</v>
      </c>
      <c r="U29" t="str">
        <f t="shared" si="12"/>
        <v>Huerto Las Delicias</v>
      </c>
      <c r="W29" t="str">
        <f t="shared" si="3"/>
        <v>datos correctos</v>
      </c>
      <c r="Y29" t="str">
        <f t="shared" si="4"/>
        <v>datos correctos</v>
      </c>
    </row>
    <row r="30" spans="1:25" x14ac:dyDescent="0.25">
      <c r="A30" s="1">
        <v>36320</v>
      </c>
      <c r="B30" s="1" t="s">
        <v>52</v>
      </c>
      <c r="C30" s="2" t="s">
        <v>11</v>
      </c>
      <c r="D30" s="2" t="s">
        <v>31</v>
      </c>
      <c r="E30" s="2" t="s">
        <v>13</v>
      </c>
      <c r="F30" s="3" t="s">
        <v>21</v>
      </c>
      <c r="G30" s="2" t="s">
        <v>15</v>
      </c>
      <c r="H30" s="2" t="s">
        <v>22</v>
      </c>
      <c r="I30" s="4">
        <v>202000000</v>
      </c>
      <c r="J30" s="4">
        <f t="shared" si="0"/>
        <v>38380000</v>
      </c>
      <c r="K30" s="4">
        <f t="shared" si="1"/>
        <v>240380000</v>
      </c>
      <c r="L30" s="4">
        <f t="shared" si="2"/>
        <v>60600000</v>
      </c>
      <c r="N30" t="s">
        <v>91</v>
      </c>
      <c r="O30" t="s">
        <v>120</v>
      </c>
      <c r="S30" t="str">
        <f>CONCATENATE(N30," ",O30)</f>
        <v>Santa Marta</v>
      </c>
      <c r="U30" t="str">
        <f>N30&amp;" "&amp;O30</f>
        <v>Santa Marta</v>
      </c>
      <c r="W30" t="str">
        <f t="shared" si="3"/>
        <v>datos correctos</v>
      </c>
      <c r="Y30" t="str">
        <f t="shared" si="4"/>
        <v>datos correctos</v>
      </c>
    </row>
    <row r="31" spans="1:25" x14ac:dyDescent="0.25">
      <c r="A31" s="1">
        <v>36326</v>
      </c>
      <c r="B31" s="1" t="s">
        <v>153</v>
      </c>
      <c r="C31" s="2" t="s">
        <v>11</v>
      </c>
      <c r="D31" s="2" t="s">
        <v>31</v>
      </c>
      <c r="E31" s="2" t="s">
        <v>13</v>
      </c>
      <c r="F31" s="3" t="s">
        <v>21</v>
      </c>
      <c r="G31" s="2" t="s">
        <v>35</v>
      </c>
      <c r="H31" s="2" t="s">
        <v>22</v>
      </c>
      <c r="I31" s="4">
        <v>369000000</v>
      </c>
      <c r="J31" s="4">
        <f t="shared" si="0"/>
        <v>70110000</v>
      </c>
      <c r="K31" s="4">
        <f t="shared" si="1"/>
        <v>439110000</v>
      </c>
      <c r="L31" s="4">
        <f t="shared" si="2"/>
        <v>110700000</v>
      </c>
      <c r="N31" t="s">
        <v>91</v>
      </c>
      <c r="O31" t="s">
        <v>121</v>
      </c>
      <c r="S31" t="str">
        <f>CONCATENATE(N31," ",O31)</f>
        <v>Santa María</v>
      </c>
      <c r="U31" t="str">
        <f>N31&amp;" "&amp;O31</f>
        <v>Santa María</v>
      </c>
      <c r="W31" t="str">
        <f t="shared" si="3"/>
        <v>datos correctos</v>
      </c>
      <c r="Y31" t="str">
        <f t="shared" si="4"/>
        <v>datos correctos</v>
      </c>
    </row>
    <row r="32" spans="1:25" x14ac:dyDescent="0.25">
      <c r="A32" s="1">
        <v>36332</v>
      </c>
      <c r="B32" s="1" t="s">
        <v>53</v>
      </c>
      <c r="C32" s="2" t="s">
        <v>11</v>
      </c>
      <c r="D32" s="2" t="s">
        <v>19</v>
      </c>
      <c r="E32" s="2" t="s">
        <v>13</v>
      </c>
      <c r="F32" s="3" t="s">
        <v>21</v>
      </c>
      <c r="G32" s="2" t="s">
        <v>35</v>
      </c>
      <c r="H32" s="2" t="s">
        <v>22</v>
      </c>
      <c r="I32" s="4">
        <v>859000000</v>
      </c>
      <c r="J32" s="4">
        <f t="shared" si="0"/>
        <v>163210000</v>
      </c>
      <c r="K32" s="4">
        <f t="shared" si="1"/>
        <v>1022210000</v>
      </c>
      <c r="L32" s="4">
        <f t="shared" si="2"/>
        <v>257700000</v>
      </c>
      <c r="N32" t="s">
        <v>78</v>
      </c>
      <c r="O32" t="s">
        <v>91</v>
      </c>
      <c r="P32" t="s">
        <v>122</v>
      </c>
      <c r="S32" t="str">
        <f t="shared" ref="S32:S50" si="13">CONCATENATE(N32," ",O32," ",P32)</f>
        <v>Huerto Santa Cecilia</v>
      </c>
      <c r="U32" t="str">
        <f t="shared" ref="U32:U50" si="14">N32&amp;" "&amp;O32&amp;" "&amp;P32</f>
        <v>Huerto Santa Cecilia</v>
      </c>
      <c r="W32" t="str">
        <f t="shared" si="3"/>
        <v>datos correctos</v>
      </c>
      <c r="Y32" t="str">
        <f t="shared" si="4"/>
        <v>datos correctos</v>
      </c>
    </row>
    <row r="33" spans="1:25" x14ac:dyDescent="0.25">
      <c r="A33" s="1">
        <v>36338</v>
      </c>
      <c r="B33" s="1" t="s">
        <v>54</v>
      </c>
      <c r="C33" s="2" t="s">
        <v>18</v>
      </c>
      <c r="D33" s="2" t="s">
        <v>31</v>
      </c>
      <c r="E33" s="2" t="s">
        <v>13</v>
      </c>
      <c r="F33" s="3" t="s">
        <v>14</v>
      </c>
      <c r="G33" s="2" t="s">
        <v>35</v>
      </c>
      <c r="H33" s="2" t="s">
        <v>22</v>
      </c>
      <c r="I33" s="4">
        <v>202000000</v>
      </c>
      <c r="J33" s="4">
        <f t="shared" si="0"/>
        <v>38380000</v>
      </c>
      <c r="K33" s="4">
        <f t="shared" si="1"/>
        <v>240380000</v>
      </c>
      <c r="L33" s="4">
        <f t="shared" si="2"/>
        <v>60600000</v>
      </c>
      <c r="N33" t="s">
        <v>78</v>
      </c>
      <c r="O33" t="s">
        <v>103</v>
      </c>
      <c r="P33" t="s">
        <v>123</v>
      </c>
      <c r="S33" t="str">
        <f t="shared" si="13"/>
        <v>Huerto Don Mncho</v>
      </c>
      <c r="U33" t="str">
        <f t="shared" si="14"/>
        <v>Huerto Don Mncho</v>
      </c>
      <c r="W33" t="str">
        <f t="shared" si="3"/>
        <v>datos correctos</v>
      </c>
      <c r="Y33" t="str">
        <f t="shared" si="4"/>
        <v>datos correctos</v>
      </c>
    </row>
    <row r="34" spans="1:25" x14ac:dyDescent="0.25">
      <c r="A34" s="1">
        <v>36344</v>
      </c>
      <c r="B34" s="1" t="s">
        <v>55</v>
      </c>
      <c r="C34" s="2" t="s">
        <v>11</v>
      </c>
      <c r="D34" s="2" t="s">
        <v>31</v>
      </c>
      <c r="E34" s="2" t="s">
        <v>25</v>
      </c>
      <c r="F34" s="3" t="s">
        <v>14</v>
      </c>
      <c r="G34" s="2" t="s">
        <v>35</v>
      </c>
      <c r="H34" s="2" t="s">
        <v>16</v>
      </c>
      <c r="I34" s="4">
        <v>456000000</v>
      </c>
      <c r="J34" s="4">
        <f t="shared" si="0"/>
        <v>86640000</v>
      </c>
      <c r="K34" s="4">
        <f t="shared" si="1"/>
        <v>542640000</v>
      </c>
      <c r="L34" s="4">
        <f t="shared" si="2"/>
        <v>136800000</v>
      </c>
      <c r="N34" t="s">
        <v>82</v>
      </c>
      <c r="O34" t="s">
        <v>80</v>
      </c>
      <c r="P34" t="s">
        <v>124</v>
      </c>
      <c r="S34" t="str">
        <f t="shared" si="13"/>
        <v>Fundo San Feña</v>
      </c>
      <c r="U34" t="str">
        <f t="shared" si="14"/>
        <v>Fundo San Feña</v>
      </c>
      <c r="W34" t="str">
        <f t="shared" si="3"/>
        <v>datos correctos</v>
      </c>
      <c r="Y34" t="str">
        <f t="shared" si="4"/>
        <v>datos correctos</v>
      </c>
    </row>
    <row r="35" spans="1:25" x14ac:dyDescent="0.25">
      <c r="A35" s="1">
        <v>36350</v>
      </c>
      <c r="B35" s="1" t="s">
        <v>56</v>
      </c>
      <c r="C35" s="2" t="s">
        <v>11</v>
      </c>
      <c r="D35" s="2" t="s">
        <v>12</v>
      </c>
      <c r="E35" s="2" t="s">
        <v>25</v>
      </c>
      <c r="F35" s="3" t="s">
        <v>14</v>
      </c>
      <c r="G35" s="2" t="s">
        <v>35</v>
      </c>
      <c r="H35" s="2" t="s">
        <v>16</v>
      </c>
      <c r="I35" s="4">
        <v>654000000</v>
      </c>
      <c r="J35" s="4">
        <f t="shared" si="0"/>
        <v>124260000</v>
      </c>
      <c r="K35" s="4">
        <f t="shared" si="1"/>
        <v>778260000</v>
      </c>
      <c r="L35" s="4">
        <f t="shared" si="2"/>
        <v>196200000</v>
      </c>
      <c r="N35" t="s">
        <v>82</v>
      </c>
      <c r="O35" t="s">
        <v>125</v>
      </c>
      <c r="P35" t="s">
        <v>126</v>
      </c>
      <c r="S35" t="str">
        <f t="shared" si="13"/>
        <v>Fundo La Cabaña</v>
      </c>
      <c r="U35" t="str">
        <f t="shared" si="14"/>
        <v>Fundo La Cabaña</v>
      </c>
      <c r="W35" t="str">
        <f t="shared" si="3"/>
        <v>datos correctos</v>
      </c>
      <c r="Y35" t="str">
        <f t="shared" si="4"/>
        <v>datos correctos</v>
      </c>
    </row>
    <row r="36" spans="1:25" x14ac:dyDescent="0.25">
      <c r="A36" s="1">
        <v>36356</v>
      </c>
      <c r="B36" s="1" t="s">
        <v>57</v>
      </c>
      <c r="C36" s="2" t="s">
        <v>11</v>
      </c>
      <c r="D36" s="2" t="s">
        <v>12</v>
      </c>
      <c r="E36" s="2" t="s">
        <v>25</v>
      </c>
      <c r="F36" s="3" t="s">
        <v>14</v>
      </c>
      <c r="G36" s="2" t="s">
        <v>35</v>
      </c>
      <c r="H36" s="2" t="s">
        <v>16</v>
      </c>
      <c r="I36" s="4">
        <v>159000000</v>
      </c>
      <c r="J36" s="4">
        <f t="shared" si="0"/>
        <v>30210000</v>
      </c>
      <c r="K36" s="4">
        <f t="shared" si="1"/>
        <v>189210000</v>
      </c>
      <c r="L36" s="4">
        <f t="shared" si="2"/>
        <v>47700000</v>
      </c>
      <c r="N36" t="s">
        <v>82</v>
      </c>
      <c r="O36" t="s">
        <v>127</v>
      </c>
      <c r="P36" t="s">
        <v>128</v>
      </c>
      <c r="S36" t="str">
        <f t="shared" si="13"/>
        <v>Fundo Tierra Amarilla</v>
      </c>
      <c r="U36" t="str">
        <f t="shared" si="14"/>
        <v>Fundo Tierra Amarilla</v>
      </c>
      <c r="W36" t="str">
        <f t="shared" si="3"/>
        <v>datos correctos</v>
      </c>
      <c r="Y36" t="str">
        <f t="shared" si="4"/>
        <v>datos correctos</v>
      </c>
    </row>
    <row r="37" spans="1:25" x14ac:dyDescent="0.25">
      <c r="A37" s="1">
        <v>36362</v>
      </c>
      <c r="B37" s="1" t="s">
        <v>58</v>
      </c>
      <c r="C37" s="2" t="s">
        <v>11</v>
      </c>
      <c r="D37" s="2" t="s">
        <v>12</v>
      </c>
      <c r="E37" s="2" t="s">
        <v>13</v>
      </c>
      <c r="F37" s="3" t="s">
        <v>21</v>
      </c>
      <c r="G37" s="2" t="s">
        <v>35</v>
      </c>
      <c r="H37" s="2" t="s">
        <v>16</v>
      </c>
      <c r="I37" s="4">
        <v>951000000</v>
      </c>
      <c r="J37" s="4">
        <f t="shared" si="0"/>
        <v>180690000</v>
      </c>
      <c r="K37" s="4">
        <f t="shared" si="1"/>
        <v>1131690000</v>
      </c>
      <c r="L37" s="4">
        <f t="shared" si="2"/>
        <v>285300000</v>
      </c>
      <c r="N37" t="s">
        <v>78</v>
      </c>
      <c r="O37" t="s">
        <v>91</v>
      </c>
      <c r="P37" t="s">
        <v>129</v>
      </c>
      <c r="S37" t="str">
        <f t="shared" si="13"/>
        <v>Huerto Santa Caetana</v>
      </c>
      <c r="U37" t="str">
        <f t="shared" si="14"/>
        <v>Huerto Santa Caetana</v>
      </c>
      <c r="W37" t="str">
        <f t="shared" si="3"/>
        <v>datos correctos</v>
      </c>
      <c r="Y37" t="str">
        <f t="shared" si="4"/>
        <v>datos correctos</v>
      </c>
    </row>
    <row r="38" spans="1:25" x14ac:dyDescent="0.25">
      <c r="A38" s="1">
        <v>36368</v>
      </c>
      <c r="B38" s="1" t="s">
        <v>59</v>
      </c>
      <c r="C38" s="2" t="s">
        <v>11</v>
      </c>
      <c r="D38" s="2" t="s">
        <v>31</v>
      </c>
      <c r="E38" s="2" t="s">
        <v>60</v>
      </c>
      <c r="F38" s="3" t="s">
        <v>21</v>
      </c>
      <c r="G38" s="2" t="s">
        <v>35</v>
      </c>
      <c r="H38" s="2" t="s">
        <v>16</v>
      </c>
      <c r="I38" s="4">
        <v>852000000</v>
      </c>
      <c r="J38" s="4">
        <f t="shared" si="0"/>
        <v>161880000</v>
      </c>
      <c r="K38" s="4">
        <f t="shared" si="1"/>
        <v>1013880000</v>
      </c>
      <c r="L38" s="4">
        <f t="shared" si="2"/>
        <v>255600000</v>
      </c>
      <c r="N38" t="s">
        <v>78</v>
      </c>
      <c r="O38" t="s">
        <v>83</v>
      </c>
      <c r="P38" t="s">
        <v>130</v>
      </c>
      <c r="S38" t="str">
        <f t="shared" si="13"/>
        <v>Huerto El Parrón</v>
      </c>
      <c r="U38" t="str">
        <f t="shared" si="14"/>
        <v>Huerto El Parrón</v>
      </c>
      <c r="W38" t="str">
        <f t="shared" si="3"/>
        <v>datos correctos</v>
      </c>
      <c r="Y38" t="str">
        <f t="shared" si="4"/>
        <v>datos correctos</v>
      </c>
    </row>
    <row r="39" spans="1:25" x14ac:dyDescent="0.25">
      <c r="A39" s="1">
        <v>36374</v>
      </c>
      <c r="B39" s="1" t="s">
        <v>61</v>
      </c>
      <c r="C39" s="2" t="s">
        <v>24</v>
      </c>
      <c r="D39" s="2" t="s">
        <v>19</v>
      </c>
      <c r="E39" s="2" t="s">
        <v>60</v>
      </c>
      <c r="F39" s="3" t="s">
        <v>14</v>
      </c>
      <c r="G39" s="2" t="s">
        <v>35</v>
      </c>
      <c r="H39" s="2" t="s">
        <v>22</v>
      </c>
      <c r="I39" s="4">
        <v>357000000</v>
      </c>
      <c r="J39" s="4">
        <f t="shared" si="0"/>
        <v>67830000</v>
      </c>
      <c r="K39" s="4">
        <f t="shared" si="1"/>
        <v>424830000</v>
      </c>
      <c r="L39" s="4">
        <f t="shared" si="2"/>
        <v>107100000</v>
      </c>
      <c r="N39" t="s">
        <v>78</v>
      </c>
      <c r="O39" t="s">
        <v>103</v>
      </c>
      <c r="P39" t="s">
        <v>131</v>
      </c>
      <c r="S39" t="str">
        <f t="shared" si="13"/>
        <v>Huerto Don Pincho</v>
      </c>
      <c r="U39" t="str">
        <f t="shared" si="14"/>
        <v>Huerto Don Pincho</v>
      </c>
      <c r="W39" t="str">
        <f t="shared" si="3"/>
        <v>datos correctos</v>
      </c>
      <c r="Y39" t="str">
        <f t="shared" si="4"/>
        <v>datos correctos</v>
      </c>
    </row>
    <row r="40" spans="1:25" x14ac:dyDescent="0.25">
      <c r="A40" s="1">
        <v>36380</v>
      </c>
      <c r="B40" s="1" t="s">
        <v>62</v>
      </c>
      <c r="C40" s="2" t="s">
        <v>24</v>
      </c>
      <c r="D40" s="2" t="s">
        <v>31</v>
      </c>
      <c r="E40" s="2" t="s">
        <v>60</v>
      </c>
      <c r="F40" s="3" t="s">
        <v>14</v>
      </c>
      <c r="G40" s="2" t="s">
        <v>35</v>
      </c>
      <c r="H40" s="2" t="s">
        <v>22</v>
      </c>
      <c r="I40" s="4">
        <v>753000000</v>
      </c>
      <c r="J40" s="4">
        <f t="shared" si="0"/>
        <v>143070000</v>
      </c>
      <c r="K40" s="4">
        <f t="shared" si="1"/>
        <v>896070000</v>
      </c>
      <c r="L40" s="4">
        <f t="shared" si="2"/>
        <v>225900000</v>
      </c>
      <c r="N40" t="s">
        <v>78</v>
      </c>
      <c r="O40" t="s">
        <v>132</v>
      </c>
      <c r="P40" t="s">
        <v>133</v>
      </c>
      <c r="S40" t="str">
        <f t="shared" si="13"/>
        <v>Huerto Doña Leonor</v>
      </c>
      <c r="U40" t="str">
        <f t="shared" si="14"/>
        <v>Huerto Doña Leonor</v>
      </c>
      <c r="W40" t="str">
        <f t="shared" si="3"/>
        <v>datos correctos</v>
      </c>
      <c r="Y40" t="str">
        <f t="shared" si="4"/>
        <v>datos correctos</v>
      </c>
    </row>
    <row r="41" spans="1:25" x14ac:dyDescent="0.25">
      <c r="A41" s="1">
        <v>36386</v>
      </c>
      <c r="B41" s="1" t="s">
        <v>63</v>
      </c>
      <c r="C41" s="2" t="s">
        <v>11</v>
      </c>
      <c r="D41" s="2" t="s">
        <v>31</v>
      </c>
      <c r="E41" s="2" t="s">
        <v>60</v>
      </c>
      <c r="F41" s="3" t="s">
        <v>14</v>
      </c>
      <c r="G41" s="2" t="s">
        <v>35</v>
      </c>
      <c r="H41" s="2" t="s">
        <v>16</v>
      </c>
      <c r="I41" s="4">
        <v>202000000</v>
      </c>
      <c r="J41" s="4">
        <f t="shared" si="0"/>
        <v>38380000</v>
      </c>
      <c r="K41" s="4">
        <f t="shared" si="1"/>
        <v>240380000</v>
      </c>
      <c r="L41" s="4">
        <f t="shared" si="2"/>
        <v>60600000</v>
      </c>
      <c r="N41" t="s">
        <v>78</v>
      </c>
      <c r="O41" t="s">
        <v>103</v>
      </c>
      <c r="P41" t="s">
        <v>134</v>
      </c>
      <c r="S41" t="str">
        <f t="shared" si="13"/>
        <v>Huerto Don Poncho</v>
      </c>
      <c r="U41" t="str">
        <f t="shared" si="14"/>
        <v>Huerto Don Poncho</v>
      </c>
      <c r="W41" t="str">
        <f t="shared" si="3"/>
        <v>datos correctos</v>
      </c>
      <c r="Y41" t="str">
        <f t="shared" si="4"/>
        <v>datos correctos</v>
      </c>
    </row>
    <row r="42" spans="1:25" x14ac:dyDescent="0.25">
      <c r="A42" s="1">
        <v>36392</v>
      </c>
      <c r="B42" s="1" t="s">
        <v>64</v>
      </c>
      <c r="C42" s="2" t="s">
        <v>11</v>
      </c>
      <c r="D42" s="2" t="s">
        <v>12</v>
      </c>
      <c r="E42" s="2" t="s">
        <v>20</v>
      </c>
      <c r="F42" s="3" t="s">
        <v>14</v>
      </c>
      <c r="G42" s="2" t="s">
        <v>45</v>
      </c>
      <c r="H42" s="2" t="s">
        <v>22</v>
      </c>
      <c r="I42" s="4">
        <v>365000000</v>
      </c>
      <c r="J42" s="4">
        <f t="shared" si="0"/>
        <v>69350000</v>
      </c>
      <c r="K42" s="4">
        <f t="shared" si="1"/>
        <v>434350000</v>
      </c>
      <c r="L42" s="4">
        <f t="shared" si="2"/>
        <v>109500000</v>
      </c>
      <c r="N42" t="s">
        <v>78</v>
      </c>
      <c r="O42" t="s">
        <v>103</v>
      </c>
      <c r="P42" t="s">
        <v>135</v>
      </c>
      <c r="S42" t="str">
        <f t="shared" si="13"/>
        <v>Huerto Don Miguel</v>
      </c>
      <c r="U42" t="str">
        <f t="shared" si="14"/>
        <v>Huerto Don Miguel</v>
      </c>
      <c r="W42" t="str">
        <f t="shared" si="3"/>
        <v>datos correctos</v>
      </c>
      <c r="Y42" t="str">
        <f t="shared" si="4"/>
        <v>datos correctos</v>
      </c>
    </row>
    <row r="43" spans="1:25" x14ac:dyDescent="0.25">
      <c r="A43" s="1">
        <v>36398</v>
      </c>
      <c r="B43" s="1" t="s">
        <v>65</v>
      </c>
      <c r="C43" s="2" t="s">
        <v>11</v>
      </c>
      <c r="D43" s="2" t="s">
        <v>12</v>
      </c>
      <c r="E43" s="2" t="s">
        <v>20</v>
      </c>
      <c r="F43" s="3" t="s">
        <v>14</v>
      </c>
      <c r="G43" s="2" t="s">
        <v>45</v>
      </c>
      <c r="H43" s="2" t="s">
        <v>22</v>
      </c>
      <c r="I43" s="4">
        <v>202000000</v>
      </c>
      <c r="J43" s="4">
        <f t="shared" si="0"/>
        <v>38380000</v>
      </c>
      <c r="K43" s="4">
        <f t="shared" si="1"/>
        <v>240380000</v>
      </c>
      <c r="L43" s="4">
        <f t="shared" si="2"/>
        <v>60600000</v>
      </c>
      <c r="N43" t="s">
        <v>82</v>
      </c>
      <c r="O43" t="s">
        <v>118</v>
      </c>
      <c r="P43" t="s">
        <v>136</v>
      </c>
      <c r="S43" t="str">
        <f t="shared" si="13"/>
        <v>Fundo Las Acacias</v>
      </c>
      <c r="U43" t="str">
        <f t="shared" si="14"/>
        <v>Fundo Las Acacias</v>
      </c>
      <c r="W43" t="str">
        <f t="shared" si="3"/>
        <v>datos correctos</v>
      </c>
      <c r="Y43" t="str">
        <f t="shared" si="4"/>
        <v>datos correctos</v>
      </c>
    </row>
    <row r="44" spans="1:25" x14ac:dyDescent="0.25">
      <c r="A44" s="1">
        <v>36404</v>
      </c>
      <c r="B44" s="1" t="s">
        <v>66</v>
      </c>
      <c r="C44" s="2" t="s">
        <v>24</v>
      </c>
      <c r="D44" s="2" t="s">
        <v>12</v>
      </c>
      <c r="E44" s="2" t="s">
        <v>60</v>
      </c>
      <c r="F44" s="3" t="s">
        <v>14</v>
      </c>
      <c r="G44" s="2" t="s">
        <v>27</v>
      </c>
      <c r="H44" s="2" t="s">
        <v>16</v>
      </c>
      <c r="I44" s="4">
        <v>365000000</v>
      </c>
      <c r="J44" s="4">
        <f t="shared" si="0"/>
        <v>69350000</v>
      </c>
      <c r="K44" s="4">
        <f t="shared" si="1"/>
        <v>434350000</v>
      </c>
      <c r="L44" s="4">
        <f t="shared" si="2"/>
        <v>109500000</v>
      </c>
      <c r="N44" t="s">
        <v>78</v>
      </c>
      <c r="O44" t="s">
        <v>91</v>
      </c>
      <c r="P44" t="s">
        <v>137</v>
      </c>
      <c r="S44" t="str">
        <f t="shared" si="13"/>
        <v>Huerto Santa Joaquina</v>
      </c>
      <c r="U44" t="str">
        <f t="shared" si="14"/>
        <v>Huerto Santa Joaquina</v>
      </c>
      <c r="W44" t="str">
        <f t="shared" si="3"/>
        <v>datos correctos</v>
      </c>
      <c r="Y44" t="str">
        <f t="shared" si="4"/>
        <v>datos correctos</v>
      </c>
    </row>
    <row r="45" spans="1:25" x14ac:dyDescent="0.25">
      <c r="A45" s="1">
        <v>36410</v>
      </c>
      <c r="B45" s="1" t="s">
        <v>67</v>
      </c>
      <c r="C45" s="2" t="s">
        <v>24</v>
      </c>
      <c r="D45" s="2" t="s">
        <v>12</v>
      </c>
      <c r="E45" s="2" t="s">
        <v>20</v>
      </c>
      <c r="F45" s="3" t="s">
        <v>21</v>
      </c>
      <c r="G45" s="2" t="s">
        <v>27</v>
      </c>
      <c r="H45" s="2" t="s">
        <v>16</v>
      </c>
      <c r="I45" s="4">
        <v>458000000</v>
      </c>
      <c r="J45" s="4">
        <f t="shared" si="0"/>
        <v>87020000</v>
      </c>
      <c r="K45" s="4">
        <f t="shared" si="1"/>
        <v>545020000</v>
      </c>
      <c r="L45" s="4">
        <f t="shared" si="2"/>
        <v>137400000</v>
      </c>
      <c r="N45" t="s">
        <v>82</v>
      </c>
      <c r="O45" t="s">
        <v>80</v>
      </c>
      <c r="P45" t="s">
        <v>138</v>
      </c>
      <c r="S45" t="str">
        <f t="shared" si="13"/>
        <v>Fundo San Michelle</v>
      </c>
      <c r="U45" t="str">
        <f t="shared" si="14"/>
        <v>Fundo San Michelle</v>
      </c>
      <c r="W45" t="str">
        <f t="shared" si="3"/>
        <v>datos correctos</v>
      </c>
      <c r="Y45" t="str">
        <f t="shared" si="4"/>
        <v>datos correctos</v>
      </c>
    </row>
    <row r="46" spans="1:25" x14ac:dyDescent="0.25">
      <c r="A46" s="1">
        <v>36416</v>
      </c>
      <c r="B46" s="1" t="s">
        <v>68</v>
      </c>
      <c r="C46" s="2" t="s">
        <v>11</v>
      </c>
      <c r="D46" s="2" t="s">
        <v>31</v>
      </c>
      <c r="E46" s="2" t="s">
        <v>20</v>
      </c>
      <c r="F46" s="3" t="s">
        <v>21</v>
      </c>
      <c r="G46" s="2" t="s">
        <v>45</v>
      </c>
      <c r="H46" s="2" t="s">
        <v>16</v>
      </c>
      <c r="I46" s="4">
        <v>859000000</v>
      </c>
      <c r="J46" s="4">
        <f t="shared" si="0"/>
        <v>163210000</v>
      </c>
      <c r="K46" s="4">
        <f t="shared" si="1"/>
        <v>1022210000</v>
      </c>
      <c r="L46" s="4">
        <f t="shared" si="2"/>
        <v>257700000</v>
      </c>
      <c r="N46" t="s">
        <v>82</v>
      </c>
      <c r="O46" t="s">
        <v>103</v>
      </c>
      <c r="P46" t="s">
        <v>139</v>
      </c>
      <c r="S46" t="str">
        <f t="shared" si="13"/>
        <v>Fundo Don Eulalio</v>
      </c>
      <c r="U46" t="str">
        <f t="shared" si="14"/>
        <v>Fundo Don Eulalio</v>
      </c>
      <c r="W46" t="str">
        <f t="shared" si="3"/>
        <v>datos correctos</v>
      </c>
      <c r="Y46" t="str">
        <f t="shared" si="4"/>
        <v>datos correctos</v>
      </c>
    </row>
    <row r="47" spans="1:25" x14ac:dyDescent="0.25">
      <c r="A47" s="1">
        <v>36422</v>
      </c>
      <c r="B47" s="1" t="s">
        <v>69</v>
      </c>
      <c r="C47" s="2" t="s">
        <v>11</v>
      </c>
      <c r="D47" s="2" t="s">
        <v>19</v>
      </c>
      <c r="E47" s="2" t="s">
        <v>20</v>
      </c>
      <c r="F47" s="3" t="s">
        <v>21</v>
      </c>
      <c r="G47" s="2" t="s">
        <v>45</v>
      </c>
      <c r="H47" s="2" t="s">
        <v>16</v>
      </c>
      <c r="I47" s="4">
        <v>654000000</v>
      </c>
      <c r="J47" s="4">
        <f t="shared" si="0"/>
        <v>124260000</v>
      </c>
      <c r="K47" s="4">
        <f t="shared" si="1"/>
        <v>778260000</v>
      </c>
      <c r="L47" s="4">
        <f t="shared" si="2"/>
        <v>196200000</v>
      </c>
      <c r="N47" t="s">
        <v>78</v>
      </c>
      <c r="O47" t="s">
        <v>140</v>
      </c>
      <c r="P47" t="s">
        <v>141</v>
      </c>
      <c r="S47" t="str">
        <f t="shared" si="13"/>
        <v>Huerto Los Parrones</v>
      </c>
      <c r="U47" t="str">
        <f t="shared" si="14"/>
        <v>Huerto Los Parrones</v>
      </c>
      <c r="W47" t="str">
        <f t="shared" si="3"/>
        <v>datos correctos</v>
      </c>
      <c r="Y47" t="str">
        <f t="shared" si="4"/>
        <v>datos correctos</v>
      </c>
    </row>
    <row r="48" spans="1:25" x14ac:dyDescent="0.25">
      <c r="A48" s="1">
        <v>36428</v>
      </c>
      <c r="B48" s="1" t="s">
        <v>70</v>
      </c>
      <c r="C48" s="2" t="s">
        <v>11</v>
      </c>
      <c r="D48" s="2" t="s">
        <v>19</v>
      </c>
      <c r="E48" s="2" t="s">
        <v>20</v>
      </c>
      <c r="F48" s="3" t="s">
        <v>21</v>
      </c>
      <c r="G48" s="2" t="s">
        <v>45</v>
      </c>
      <c r="H48" s="2" t="s">
        <v>16</v>
      </c>
      <c r="I48" s="4">
        <v>365000000</v>
      </c>
      <c r="J48" s="4">
        <f t="shared" si="0"/>
        <v>69350000</v>
      </c>
      <c r="K48" s="4">
        <f t="shared" si="1"/>
        <v>434350000</v>
      </c>
      <c r="L48" s="4">
        <f t="shared" si="2"/>
        <v>109500000</v>
      </c>
      <c r="N48" t="s">
        <v>78</v>
      </c>
      <c r="O48" t="s">
        <v>142</v>
      </c>
      <c r="P48" t="s">
        <v>143</v>
      </c>
      <c r="S48" t="str">
        <f t="shared" si="13"/>
        <v>Huerto Dos Rosas</v>
      </c>
      <c r="U48" t="str">
        <f t="shared" si="14"/>
        <v>Huerto Dos Rosas</v>
      </c>
      <c r="W48" t="str">
        <f t="shared" si="3"/>
        <v>datos correctos</v>
      </c>
      <c r="Y48" t="str">
        <f t="shared" si="4"/>
        <v>datos correctos</v>
      </c>
    </row>
    <row r="49" spans="1:25" x14ac:dyDescent="0.25">
      <c r="A49" s="1">
        <v>36434</v>
      </c>
      <c r="B49" s="1" t="s">
        <v>71</v>
      </c>
      <c r="C49" s="2" t="s">
        <v>24</v>
      </c>
      <c r="D49" s="2" t="s">
        <v>31</v>
      </c>
      <c r="E49" s="2" t="s">
        <v>20</v>
      </c>
      <c r="F49" s="3" t="s">
        <v>14</v>
      </c>
      <c r="G49" s="2" t="s">
        <v>15</v>
      </c>
      <c r="H49" s="2" t="s">
        <v>22</v>
      </c>
      <c r="I49" s="4">
        <v>325000000</v>
      </c>
      <c r="J49" s="4">
        <f t="shared" si="0"/>
        <v>61750000</v>
      </c>
      <c r="K49" s="4">
        <f t="shared" si="1"/>
        <v>386750000</v>
      </c>
      <c r="L49" s="4">
        <f t="shared" si="2"/>
        <v>97500000</v>
      </c>
      <c r="N49" t="s">
        <v>82</v>
      </c>
      <c r="O49" t="s">
        <v>103</v>
      </c>
      <c r="P49" t="s">
        <v>115</v>
      </c>
      <c r="S49" t="str">
        <f t="shared" si="13"/>
        <v>Fundo Don Roque</v>
      </c>
      <c r="U49" t="str">
        <f t="shared" si="14"/>
        <v>Fundo Don Roque</v>
      </c>
      <c r="W49" t="str">
        <f t="shared" si="3"/>
        <v>datos correctos</v>
      </c>
      <c r="Y49" t="str">
        <f t="shared" si="4"/>
        <v>datos correctos</v>
      </c>
    </row>
    <row r="50" spans="1:25" x14ac:dyDescent="0.25">
      <c r="A50" s="1">
        <v>36440</v>
      </c>
      <c r="B50" s="1" t="s">
        <v>72</v>
      </c>
      <c r="C50" s="2" t="s">
        <v>11</v>
      </c>
      <c r="D50" s="2" t="s">
        <v>19</v>
      </c>
      <c r="E50" s="2" t="s">
        <v>20</v>
      </c>
      <c r="F50" s="3" t="s">
        <v>14</v>
      </c>
      <c r="G50" s="2" t="s">
        <v>15</v>
      </c>
      <c r="H50" s="2" t="s">
        <v>16</v>
      </c>
      <c r="I50" s="4">
        <v>425000000</v>
      </c>
      <c r="J50" s="4">
        <f t="shared" si="0"/>
        <v>80750000</v>
      </c>
      <c r="K50" s="4">
        <f t="shared" si="1"/>
        <v>505750000</v>
      </c>
      <c r="L50" s="4">
        <f t="shared" si="2"/>
        <v>127500000</v>
      </c>
      <c r="N50" t="s">
        <v>82</v>
      </c>
      <c r="O50" t="s">
        <v>80</v>
      </c>
      <c r="P50" t="s">
        <v>113</v>
      </c>
      <c r="S50" t="str">
        <f t="shared" si="13"/>
        <v>Fundo San José</v>
      </c>
      <c r="U50" t="str">
        <f t="shared" si="14"/>
        <v>Fundo San José</v>
      </c>
      <c r="W50" t="str">
        <f t="shared" si="3"/>
        <v>datos correctos</v>
      </c>
      <c r="Y50" t="str">
        <f t="shared" si="4"/>
        <v>datos correctos</v>
      </c>
    </row>
  </sheetData>
  <autoFilter ref="A4:I50" xr:uid="{26D55CDC-2BF7-487D-8E36-A190319FA9A2}"/>
  <mergeCells count="2">
    <mergeCell ref="B2:H2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2</vt:i4>
      </vt:variant>
    </vt:vector>
  </HeadingPairs>
  <TitlesOfParts>
    <vt:vector size="5" baseType="lpstr">
      <vt:lpstr>Caratula</vt:lpstr>
      <vt:lpstr>TD_1</vt:lpstr>
      <vt:lpstr>BD</vt:lpstr>
      <vt:lpstr>Gráfico1</vt:lpstr>
      <vt:lpstr>Gráfico2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dcterms:created xsi:type="dcterms:W3CDTF">2024-04-16T23:27:49Z</dcterms:created>
  <dcterms:modified xsi:type="dcterms:W3CDTF">2024-04-17T01:25:07Z</dcterms:modified>
</cp:coreProperties>
</file>