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4698b3afc4b8c8d/01- Proyecto OTEC PerfeccionaT/11- Cursos de capacitaciones PerfeccionaT/Legislación Laboral/"/>
    </mc:Choice>
  </mc:AlternateContent>
  <xr:revisionPtr revIDLastSave="946" documentId="8_{D192970B-E9C5-45A9-B551-82024879612E}" xr6:coauthVersionLast="47" xr6:coauthVersionMax="47" xr10:uidLastSave="{46A7E09B-F64C-4235-9297-4CB6232F8BA2}"/>
  <bookViews>
    <workbookView xWindow="-120" yWindow="-120" windowWidth="29040" windowHeight="15720" activeTab="4" xr2:uid="{C5C75381-971D-45EA-B2C8-7C786557459E}"/>
  </bookViews>
  <sheets>
    <sheet name="LIQ. TEORICA" sheetId="4" r:id="rId1"/>
    <sheet name="LIqui" sheetId="5" r:id="rId2"/>
    <sheet name="LIqui (2)" sheetId="13" r:id="rId3"/>
    <sheet name="L. Rem" sheetId="11" r:id="rId4"/>
    <sheet name="Centralizacion" sheetId="12" r:id="rId5"/>
  </sheets>
  <definedNames>
    <definedName name="_xlnm.Print_Area" localSheetId="0">'LIQ. TEORICA'!$C$3:$I$38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2" l="1"/>
  <c r="AB12" i="11"/>
  <c r="AA12" i="11"/>
  <c r="Z12" i="11"/>
  <c r="Z24" i="11" s="1"/>
  <c r="Y12" i="11"/>
  <c r="AA24" i="11"/>
  <c r="C25" i="12" s="1"/>
  <c r="AB24" i="11"/>
  <c r="C26" i="12" s="1"/>
  <c r="AD12" i="11"/>
  <c r="AE12" i="11"/>
  <c r="W12" i="11"/>
  <c r="W24" i="11" s="1"/>
  <c r="D23" i="12" s="1"/>
  <c r="I13" i="12" s="1"/>
  <c r="V12" i="11"/>
  <c r="V24" i="11" s="1"/>
  <c r="U12" i="11"/>
  <c r="T12" i="11"/>
  <c r="T24" i="11" s="1"/>
  <c r="D21" i="12" s="1"/>
  <c r="R12" i="11"/>
  <c r="Q12" i="11"/>
  <c r="Q24" i="11" s="1"/>
  <c r="D18" i="12" s="1"/>
  <c r="P12" i="11"/>
  <c r="P24" i="11" s="1"/>
  <c r="D17" i="12" s="1"/>
  <c r="O12" i="11"/>
  <c r="N12" i="11"/>
  <c r="L12" i="11"/>
  <c r="L24" i="11" s="1"/>
  <c r="C15" i="12" s="1"/>
  <c r="K12" i="11"/>
  <c r="K24" i="11" s="1"/>
  <c r="C14" i="12" s="1"/>
  <c r="J12" i="11"/>
  <c r="J24" i="11" s="1"/>
  <c r="I12" i="11"/>
  <c r="H12" i="11"/>
  <c r="G12" i="11"/>
  <c r="G24" i="11" s="1"/>
  <c r="C11" i="12" s="1"/>
  <c r="D21" i="13"/>
  <c r="D20" i="13"/>
  <c r="D9" i="13"/>
  <c r="C1" i="13"/>
  <c r="D17" i="13"/>
  <c r="D45" i="13"/>
  <c r="C31" i="13"/>
  <c r="D25" i="13"/>
  <c r="D22" i="13"/>
  <c r="D14" i="13"/>
  <c r="C29" i="12"/>
  <c r="C28" i="12"/>
  <c r="H15" i="12" s="1"/>
  <c r="C13" i="12"/>
  <c r="AE24" i="11"/>
  <c r="AD24" i="11"/>
  <c r="Y24" i="11"/>
  <c r="U24" i="11"/>
  <c r="D22" i="12" s="1"/>
  <c r="S24" i="11"/>
  <c r="D20" i="12" s="1"/>
  <c r="R24" i="11"/>
  <c r="D19" i="12" s="1"/>
  <c r="O24" i="11"/>
  <c r="N24" i="11"/>
  <c r="M24" i="11"/>
  <c r="C16" i="12" s="1"/>
  <c r="I24" i="11"/>
  <c r="H24" i="11"/>
  <c r="C12" i="12" s="1"/>
  <c r="AD11" i="11"/>
  <c r="U11" i="11"/>
  <c r="S11" i="11"/>
  <c r="L11" i="11"/>
  <c r="K11" i="11"/>
  <c r="H11" i="11"/>
  <c r="G11" i="11"/>
  <c r="D10" i="5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12" i="11"/>
  <c r="D45" i="5"/>
  <c r="T11" i="11" s="1"/>
  <c r="D22" i="5"/>
  <c r="D25" i="5" s="1"/>
  <c r="C31" i="5"/>
  <c r="D17" i="5"/>
  <c r="D14" i="5"/>
  <c r="O35" i="4"/>
  <c r="N35" i="4"/>
  <c r="U29" i="4"/>
  <c r="U30" i="4" s="1"/>
  <c r="H11" i="12" l="1"/>
  <c r="D30" i="12"/>
  <c r="I16" i="12" s="1"/>
  <c r="D27" i="12"/>
  <c r="C24" i="12"/>
  <c r="H14" i="12" s="1"/>
  <c r="H17" i="12" s="1"/>
  <c r="AC12" i="11"/>
  <c r="D10" i="13"/>
  <c r="D18" i="13" s="1"/>
  <c r="D26" i="13" s="1"/>
  <c r="E32" i="13"/>
  <c r="D32" i="13"/>
  <c r="E45" i="13"/>
  <c r="C31" i="12"/>
  <c r="N11" i="11"/>
  <c r="D18" i="5"/>
  <c r="E29" i="5" s="1"/>
  <c r="P11" i="11" s="1"/>
  <c r="E32" i="5"/>
  <c r="Q11" i="11" s="1"/>
  <c r="E30" i="5"/>
  <c r="R11" i="11" s="1"/>
  <c r="I11" i="11"/>
  <c r="J11" i="11" s="1"/>
  <c r="D26" i="5"/>
  <c r="D31" i="12" l="1"/>
  <c r="I12" i="12"/>
  <c r="I17" i="12" s="1"/>
  <c r="AC24" i="11"/>
  <c r="AF12" i="11"/>
  <c r="AF24" i="11" s="1"/>
  <c r="E30" i="13"/>
  <c r="E29" i="13"/>
  <c r="D31" i="13"/>
  <c r="C36" i="13"/>
  <c r="D33" i="13"/>
  <c r="Z11" i="11"/>
  <c r="AB11" i="11"/>
  <c r="AA11" i="11"/>
  <c r="O11" i="11"/>
  <c r="V11" i="11"/>
  <c r="D31" i="5"/>
  <c r="C36" i="5"/>
  <c r="D32" i="5"/>
  <c r="E45" i="5"/>
  <c r="D48" i="13" l="1"/>
  <c r="D50" i="13" s="1"/>
  <c r="D52" i="13" s="1"/>
  <c r="C37" i="13"/>
  <c r="C38" i="13" s="1"/>
  <c r="D33" i="5"/>
  <c r="D48" i="5" s="1"/>
  <c r="AE11" i="11"/>
  <c r="Y11" i="11"/>
  <c r="AC11" i="11" s="1"/>
  <c r="AF11" i="11" s="1"/>
  <c r="W11" i="11"/>
  <c r="D50" i="5"/>
  <c r="D52" i="5" s="1"/>
  <c r="C37" i="5"/>
  <c r="C3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eduardo jaña lagos</author>
  </authors>
  <commentList>
    <comment ref="E20" authorId="0" shapeId="0" xr:uid="{5A84D762-DFC8-471B-95B6-6BE315F95BA1}">
      <text>
        <r>
          <rPr>
            <b/>
            <sz val="9"/>
            <color indexed="81"/>
            <rFont val="Tahoma"/>
            <family val="2"/>
          </rPr>
          <t>Solo se activa si tiene cargas ( hijos) previa autorizacion por la CCAF.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" authorId="0" shapeId="0" xr:uid="{D20B8CD2-3811-4323-AA22-54AFAE46057C}">
      <text>
        <r>
          <rPr>
            <b/>
            <sz val="9"/>
            <color indexed="81"/>
            <rFont val="Tahoma"/>
            <family val="2"/>
          </rPr>
          <t>Razonabilidad del evento</t>
        </r>
      </text>
    </comment>
  </commentList>
</comments>
</file>

<file path=xl/sharedStrings.xml><?xml version="1.0" encoding="utf-8"?>
<sst xmlns="http://schemas.openxmlformats.org/spreadsheetml/2006/main" count="207" uniqueCount="130">
  <si>
    <t>Sueldo Base</t>
  </si>
  <si>
    <t>LIQUIDACION DE SUELDOS MES XXXX</t>
  </si>
  <si>
    <r>
      <t xml:space="preserve">DETALLE DEL TRABAJADOR // INFORMACION PERSONAL // INFORMACION CONTRACTUAL // </t>
    </r>
    <r>
      <rPr>
        <b/>
        <sz val="11"/>
        <color rgb="FFFF0000"/>
        <rFont val="Aptos Narrow"/>
        <family val="2"/>
        <scheme val="minor"/>
      </rPr>
      <t>DIAS LABORADOS</t>
    </r>
  </si>
  <si>
    <t>Tope dias</t>
  </si>
  <si>
    <t>Proporcional a los dias trabajados</t>
  </si>
  <si>
    <t>Jornada laboral ( horas semanales)</t>
  </si>
  <si>
    <t>lun - vier</t>
  </si>
  <si>
    <t>Lun - sab</t>
  </si>
  <si>
    <t>HABERES</t>
  </si>
  <si>
    <t xml:space="preserve"> -Haberes Imponibles</t>
  </si>
  <si>
    <t>Gratificacion</t>
  </si>
  <si>
    <t>Comisiones</t>
  </si>
  <si>
    <t>Horas Extras</t>
  </si>
  <si>
    <t>Bonos ( Varios)</t>
  </si>
  <si>
    <t>Movilizacion</t>
  </si>
  <si>
    <t>Colacion</t>
  </si>
  <si>
    <t>Asig Familiar</t>
  </si>
  <si>
    <t>Desgaste de Herramientas</t>
  </si>
  <si>
    <t>Perdida de caja</t>
  </si>
  <si>
    <t>Viatico</t>
  </si>
  <si>
    <t>Fondo por rendir</t>
  </si>
  <si>
    <t>Justificar con Boletas - Facturas - vales</t>
  </si>
  <si>
    <t>Enero</t>
  </si>
  <si>
    <t>Abril</t>
  </si>
  <si>
    <t>Junio</t>
  </si>
  <si>
    <t>Ingrese</t>
  </si>
  <si>
    <t>Tramistes</t>
  </si>
  <si>
    <t>CCAF</t>
  </si>
  <si>
    <t>Autorizacion</t>
  </si>
  <si>
    <t>Liquidar</t>
  </si>
  <si>
    <t>Pago del mes</t>
  </si>
  <si>
    <t>Retroactivo ( Ene - Mayo)</t>
  </si>
  <si>
    <t>Total a Pagar</t>
  </si>
  <si>
    <t>Asignacion Familiar</t>
  </si>
  <si>
    <t>DESCUENTOS</t>
  </si>
  <si>
    <t>COTIZACIONES PREVISIONALES</t>
  </si>
  <si>
    <t xml:space="preserve"> -afp</t>
  </si>
  <si>
    <t xml:space="preserve"> -afc</t>
  </si>
  <si>
    <t xml:space="preserve"> - Sis</t>
  </si>
  <si>
    <t xml:space="preserve"> - salud ( fonasa - Isapre)</t>
  </si>
  <si>
    <t>DESCUENTOS VOLUNTARIOS</t>
  </si>
  <si>
    <t xml:space="preserve"> -ahorro vivienda, prestamos , cuota sindical)</t>
  </si>
  <si>
    <t>ALCANCE LIQUIDO</t>
  </si>
  <si>
    <t>TOTAL HABERES -TOTAL DESCUENTOS</t>
  </si>
  <si>
    <t>ANTICIPO</t>
  </si>
  <si>
    <t>QUINCENA</t>
  </si>
  <si>
    <t>SUELDO LIQUIDO</t>
  </si>
  <si>
    <t>ALCANCE LIQUIDO - ANTICIPO</t>
  </si>
  <si>
    <t>DESCUENTOS DEL IMPUESTO</t>
  </si>
  <si>
    <t xml:space="preserve"> - iut ( impuesto a los trabajadores)</t>
  </si>
  <si>
    <t>SUELDO BASE</t>
  </si>
  <si>
    <t>DIAS T.</t>
  </si>
  <si>
    <t>GRATIFICACION</t>
  </si>
  <si>
    <t>25% TOPE 4,75 IMM</t>
  </si>
  <si>
    <t>COMISION</t>
  </si>
  <si>
    <t>H. EXTRAS</t>
  </si>
  <si>
    <t>TOTAL HABERES IMPONIBLES</t>
  </si>
  <si>
    <t>JORNADA</t>
  </si>
  <si>
    <t>45 HR. SEMANALES</t>
  </si>
  <si>
    <t>AFP capital</t>
  </si>
  <si>
    <t>TIPO DE CONTRATO</t>
  </si>
  <si>
    <t>INDEFNIDO</t>
  </si>
  <si>
    <t>Salud</t>
  </si>
  <si>
    <t>IMPUESTO UNICO</t>
  </si>
  <si>
    <t>Base tributable</t>
  </si>
  <si>
    <t>Imponibles</t>
  </si>
  <si>
    <t xml:space="preserve"> - dcto prev.</t>
  </si>
  <si>
    <t>AFC</t>
  </si>
  <si>
    <t>DESCUENTOS PREVISIONALES</t>
  </si>
  <si>
    <t>TOTAL DESCUENTOS</t>
  </si>
  <si>
    <t>SUELDO LIQUIDO O POR PAGAR</t>
  </si>
  <si>
    <t>TOTAL HABERES NO IMPONIBLES</t>
  </si>
  <si>
    <t>COLACION</t>
  </si>
  <si>
    <t>MOVILIZACION</t>
  </si>
  <si>
    <t>2 hijos</t>
  </si>
  <si>
    <t>CARGAS</t>
  </si>
  <si>
    <t>CARGAS FAMILIARES</t>
  </si>
  <si>
    <t>OTROS DESCUENTOS</t>
  </si>
  <si>
    <t>Cuota Sindical</t>
  </si>
  <si>
    <t>Dcto prestamo CCAF</t>
  </si>
  <si>
    <t>LIBRO DE REMUNERACIONES</t>
  </si>
  <si>
    <t>MES:</t>
  </si>
  <si>
    <t>ID TRABAJADORES</t>
  </si>
  <si>
    <t>RUT TRABAJADORES</t>
  </si>
  <si>
    <t>NOMBRE</t>
  </si>
  <si>
    <t>CARGO</t>
  </si>
  <si>
    <t>F. INGRESO</t>
  </si>
  <si>
    <t>SUELDO</t>
  </si>
  <si>
    <t>OTROS IMPONIBLES</t>
  </si>
  <si>
    <t>TOTAL HABRES IMPONIBLES</t>
  </si>
  <si>
    <t>OTROS</t>
  </si>
  <si>
    <t>TOTAL HABERES</t>
  </si>
  <si>
    <t>AFP</t>
  </si>
  <si>
    <t>SALUD</t>
  </si>
  <si>
    <t>IMPUESTOS</t>
  </si>
  <si>
    <t>ANTICIPOS</t>
  </si>
  <si>
    <t>DEBE</t>
  </si>
  <si>
    <t>HABER</t>
  </si>
  <si>
    <t xml:space="preserve"> =Total Haberes - Total Dcto</t>
  </si>
  <si>
    <t>COSTO EMPRESA</t>
  </si>
  <si>
    <t>% MUTUALIDAD</t>
  </si>
  <si>
    <t>% SIS</t>
  </si>
  <si>
    <t>COSTO EMPRESA 1</t>
  </si>
  <si>
    <t>COSTO EMPRESA 2</t>
  </si>
  <si>
    <t>Prov. Vacaciones</t>
  </si>
  <si>
    <t>Prov. IAS</t>
  </si>
  <si>
    <t>% AFC</t>
  </si>
  <si>
    <t xml:space="preserve">TOTAL HABERES  </t>
  </si>
  <si>
    <t>Ahorro - seguro CCAf</t>
  </si>
  <si>
    <t>15429814-0</t>
  </si>
  <si>
    <t>Juanito Bueno</t>
  </si>
  <si>
    <t>Tesorero</t>
  </si>
  <si>
    <t xml:space="preserve">TOTALES </t>
  </si>
  <si>
    <t>abril</t>
  </si>
  <si>
    <t>AFP y Mutualidad x Pagar</t>
  </si>
  <si>
    <t>SUELDO LIQUIDO x pagar</t>
  </si>
  <si>
    <t>Provisiones ( Pasivo)</t>
  </si>
  <si>
    <t>15821872-4</t>
  </si>
  <si>
    <t>Anita Maria</t>
  </si>
  <si>
    <t>Administrativa</t>
  </si>
  <si>
    <t>Sueldos Y Salarios</t>
  </si>
  <si>
    <t>Cotizaciones prev.</t>
  </si>
  <si>
    <t>Sueldo x Pagar</t>
  </si>
  <si>
    <t>Costo empresa</t>
  </si>
  <si>
    <t xml:space="preserve">Prov. </t>
  </si>
  <si>
    <t>Prov. Pasivo</t>
  </si>
  <si>
    <t>TOTALES</t>
  </si>
  <si>
    <t>CENTRALIZACION CONTABLE ( Modelo 1)</t>
  </si>
  <si>
    <t>CENTRALIZACION CONTABLE ( Modelo 2)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</si>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</sst>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sz val="11"/>
      <color theme="5" tint="-0.499984740745262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5" tint="-0.499984740745262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42" fontId="0" fillId="0" borderId="0" xfId="1" applyFont="1"/>
    <xf numFmtId="42" fontId="0" fillId="0" borderId="0" xfId="0" applyNumberFormat="1"/>
    <xf numFmtId="0" fontId="0" fillId="0" borderId="6" xfId="0" applyBorder="1"/>
    <xf numFmtId="0" fontId="0" fillId="0" borderId="7" xfId="0" applyBorder="1"/>
    <xf numFmtId="42" fontId="0" fillId="0" borderId="0" xfId="1" applyFont="1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9" fontId="0" fillId="0" borderId="0" xfId="2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0" borderId="6" xfId="0" applyFont="1" applyBorder="1"/>
    <xf numFmtId="0" fontId="2" fillId="0" borderId="16" xfId="0" applyFont="1" applyBorder="1"/>
    <xf numFmtId="0" fontId="9" fillId="0" borderId="0" xfId="0" applyFont="1"/>
    <xf numFmtId="0" fontId="10" fillId="0" borderId="0" xfId="0" applyFont="1"/>
    <xf numFmtId="0" fontId="4" fillId="0" borderId="5" xfId="0" applyFont="1" applyBorder="1"/>
    <xf numFmtId="0" fontId="10" fillId="3" borderId="0" xfId="0" applyFont="1" applyFill="1"/>
    <xf numFmtId="0" fontId="4" fillId="4" borderId="17" xfId="0" applyFont="1" applyFill="1" applyBorder="1"/>
    <xf numFmtId="42" fontId="4" fillId="4" borderId="17" xfId="1" applyFont="1" applyFill="1" applyBorder="1"/>
    <xf numFmtId="0" fontId="4" fillId="0" borderId="8" xfId="0" applyFont="1" applyBorder="1"/>
    <xf numFmtId="0" fontId="4" fillId="0" borderId="6" xfId="0" applyFont="1" applyBorder="1"/>
    <xf numFmtId="0" fontId="9" fillId="0" borderId="6" xfId="0" applyFont="1" applyBorder="1"/>
    <xf numFmtId="9" fontId="4" fillId="0" borderId="0" xfId="0" applyNumberFormat="1" applyFont="1"/>
    <xf numFmtId="0" fontId="11" fillId="0" borderId="0" xfId="0" applyFont="1"/>
    <xf numFmtId="0" fontId="0" fillId="4" borderId="16" xfId="0" applyFill="1" applyBorder="1"/>
    <xf numFmtId="0" fontId="0" fillId="0" borderId="20" xfId="0" applyBorder="1"/>
    <xf numFmtId="0" fontId="4" fillId="0" borderId="20" xfId="0" applyFont="1" applyBorder="1"/>
    <xf numFmtId="0" fontId="0" fillId="4" borderId="16" xfId="0" applyFill="1" applyBorder="1" applyAlignment="1">
      <alignment horizontal="right"/>
    </xf>
    <xf numFmtId="10" fontId="0" fillId="0" borderId="0" xfId="0" applyNumberFormat="1"/>
    <xf numFmtId="0" fontId="0" fillId="6" borderId="0" xfId="0" applyFill="1"/>
    <xf numFmtId="0" fontId="0" fillId="7" borderId="0" xfId="0" applyFill="1"/>
    <xf numFmtId="0" fontId="0" fillId="0" borderId="16" xfId="0" applyBorder="1"/>
    <xf numFmtId="0" fontId="0" fillId="5" borderId="16" xfId="0" applyFill="1" applyBorder="1"/>
    <xf numFmtId="0" fontId="0" fillId="7" borderId="16" xfId="0" applyFill="1" applyBorder="1"/>
    <xf numFmtId="0" fontId="3" fillId="0" borderId="0" xfId="0" applyFont="1" applyAlignment="1">
      <alignment horizontal="center"/>
    </xf>
    <xf numFmtId="0" fontId="3" fillId="7" borderId="21" xfId="0" applyFont="1" applyFill="1" applyBorder="1"/>
    <xf numFmtId="0" fontId="3" fillId="5" borderId="21" xfId="0" applyFont="1" applyFill="1" applyBorder="1"/>
    <xf numFmtId="0" fontId="3" fillId="0" borderId="16" xfId="0" applyFont="1" applyBorder="1" applyAlignment="1">
      <alignment horizontal="center"/>
    </xf>
    <xf numFmtId="0" fontId="0" fillId="0" borderId="6" xfId="0" applyBorder="1" applyAlignment="1">
      <alignment horizontal="center"/>
    </xf>
    <xf numFmtId="42" fontId="0" fillId="0" borderId="7" xfId="1" applyFont="1" applyBorder="1"/>
    <xf numFmtId="164" fontId="0" fillId="0" borderId="0" xfId="0" applyNumberFormat="1"/>
    <xf numFmtId="0" fontId="4" fillId="0" borderId="24" xfId="0" applyFont="1" applyBorder="1"/>
    <xf numFmtId="42" fontId="4" fillId="0" borderId="25" xfId="0" applyNumberFormat="1" applyFont="1" applyBorder="1"/>
    <xf numFmtId="10" fontId="4" fillId="0" borderId="0" xfId="0" applyNumberFormat="1" applyFont="1"/>
    <xf numFmtId="42" fontId="4" fillId="0" borderId="9" xfId="0" applyNumberFormat="1" applyFont="1" applyBorder="1"/>
    <xf numFmtId="0" fontId="4" fillId="0" borderId="9" xfId="0" applyFont="1" applyBorder="1"/>
    <xf numFmtId="42" fontId="0" fillId="0" borderId="7" xfId="0" applyNumberFormat="1" applyBorder="1"/>
    <xf numFmtId="0" fontId="3" fillId="0" borderId="0" xfId="0" applyFont="1" applyAlignment="1">
      <alignment horizontal="center" vertical="center"/>
    </xf>
    <xf numFmtId="0" fontId="4" fillId="0" borderId="27" xfId="0" applyFont="1" applyBorder="1"/>
    <xf numFmtId="0" fontId="0" fillId="0" borderId="26" xfId="0" applyBorder="1"/>
    <xf numFmtId="0" fontId="0" fillId="7" borderId="26" xfId="0" applyFill="1" applyBorder="1"/>
    <xf numFmtId="0" fontId="0" fillId="5" borderId="26" xfId="0" applyFill="1" applyBorder="1"/>
    <xf numFmtId="0" fontId="3" fillId="0" borderId="29" xfId="0" applyFont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/>
    </xf>
    <xf numFmtId="0" fontId="0" fillId="8" borderId="16" xfId="0" applyFill="1" applyBorder="1"/>
    <xf numFmtId="0" fontId="3" fillId="8" borderId="29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/>
    </xf>
    <xf numFmtId="0" fontId="0" fillId="9" borderId="16" xfId="0" applyFill="1" applyBorder="1"/>
    <xf numFmtId="0" fontId="4" fillId="9" borderId="6" xfId="0" applyFont="1" applyFill="1" applyBorder="1"/>
    <xf numFmtId="0" fontId="0" fillId="9" borderId="0" xfId="0" applyFill="1"/>
    <xf numFmtId="42" fontId="4" fillId="9" borderId="7" xfId="0" applyNumberFormat="1" applyFont="1" applyFill="1" applyBorder="1"/>
    <xf numFmtId="0" fontId="0" fillId="0" borderId="31" xfId="0" applyBorder="1"/>
    <xf numFmtId="9" fontId="0" fillId="0" borderId="32" xfId="0" applyNumberFormat="1" applyBorder="1"/>
    <xf numFmtId="42" fontId="0" fillId="0" borderId="33" xfId="1" applyFont="1" applyBorder="1"/>
    <xf numFmtId="0" fontId="4" fillId="0" borderId="31" xfId="0" applyFont="1" applyBorder="1"/>
    <xf numFmtId="42" fontId="4" fillId="0" borderId="32" xfId="0" applyNumberFormat="1" applyFont="1" applyBorder="1"/>
    <xf numFmtId="0" fontId="0" fillId="0" borderId="33" xfId="0" applyBorder="1"/>
    <xf numFmtId="42" fontId="0" fillId="0" borderId="32" xfId="1" applyFont="1" applyBorder="1"/>
    <xf numFmtId="42" fontId="1" fillId="0" borderId="7" xfId="1" applyFont="1" applyBorder="1"/>
    <xf numFmtId="14" fontId="0" fillId="0" borderId="26" xfId="0" applyNumberFormat="1" applyBorder="1"/>
    <xf numFmtId="42" fontId="0" fillId="7" borderId="26" xfId="0" applyNumberFormat="1" applyFill="1" applyBorder="1"/>
    <xf numFmtId="42" fontId="0" fillId="8" borderId="26" xfId="0" applyNumberFormat="1" applyFill="1" applyBorder="1"/>
    <xf numFmtId="42" fontId="0" fillId="5" borderId="26" xfId="0" applyNumberFormat="1" applyFill="1" applyBorder="1"/>
    <xf numFmtId="42" fontId="0" fillId="5" borderId="26" xfId="1" applyFont="1" applyFill="1" applyBorder="1"/>
    <xf numFmtId="42" fontId="4" fillId="5" borderId="26" xfId="0" applyNumberFormat="1" applyFont="1" applyFill="1" applyBorder="1"/>
    <xf numFmtId="0" fontId="4" fillId="5" borderId="16" xfId="0" applyFont="1" applyFill="1" applyBorder="1"/>
    <xf numFmtId="42" fontId="0" fillId="9" borderId="26" xfId="1" applyFont="1" applyFill="1" applyBorder="1"/>
    <xf numFmtId="42" fontId="4" fillId="9" borderId="26" xfId="1" applyFont="1" applyFill="1" applyBorder="1"/>
    <xf numFmtId="0" fontId="0" fillId="11" borderId="0" xfId="0" applyFill="1"/>
    <xf numFmtId="0" fontId="14" fillId="0" borderId="0" xfId="0" applyFont="1"/>
    <xf numFmtId="0" fontId="15" fillId="10" borderId="24" xfId="0" applyFont="1" applyFill="1" applyBorder="1"/>
    <xf numFmtId="0" fontId="15" fillId="10" borderId="20" xfId="0" applyFont="1" applyFill="1" applyBorder="1"/>
    <xf numFmtId="42" fontId="15" fillId="10" borderId="25" xfId="0" applyNumberFormat="1" applyFont="1" applyFill="1" applyBorder="1"/>
    <xf numFmtId="0" fontId="16" fillId="0" borderId="0" xfId="0" applyFont="1"/>
    <xf numFmtId="42" fontId="0" fillId="0" borderId="16" xfId="1" applyFont="1" applyBorder="1" applyAlignment="1">
      <alignment horizontal="center"/>
    </xf>
    <xf numFmtId="42" fontId="3" fillId="0" borderId="0" xfId="0" applyNumberFormat="1" applyFont="1"/>
    <xf numFmtId="0" fontId="3" fillId="7" borderId="0" xfId="0" applyFont="1" applyFill="1" applyAlignment="1">
      <alignment horizontal="center"/>
    </xf>
    <xf numFmtId="0" fontId="3" fillId="8" borderId="34" xfId="0" applyFont="1" applyFill="1" applyBorder="1"/>
    <xf numFmtId="42" fontId="4" fillId="8" borderId="29" xfId="1" applyFont="1" applyFill="1" applyBorder="1" applyAlignment="1">
      <alignment horizontal="center"/>
    </xf>
    <xf numFmtId="0" fontId="3" fillId="5" borderId="35" xfId="0" applyFont="1" applyFill="1" applyBorder="1"/>
    <xf numFmtId="42" fontId="0" fillId="0" borderId="36" xfId="1" applyFont="1" applyBorder="1" applyAlignment="1">
      <alignment horizontal="center"/>
    </xf>
    <xf numFmtId="0" fontId="2" fillId="4" borderId="16" xfId="0" applyFont="1" applyFill="1" applyBorder="1"/>
    <xf numFmtId="14" fontId="0" fillId="0" borderId="16" xfId="0" applyNumberFormat="1" applyBorder="1"/>
    <xf numFmtId="42" fontId="0" fillId="7" borderId="16" xfId="0" applyNumberFormat="1" applyFill="1" applyBorder="1"/>
    <xf numFmtId="42" fontId="0" fillId="5" borderId="16" xfId="0" applyNumberFormat="1" applyFill="1" applyBorder="1"/>
    <xf numFmtId="0" fontId="14" fillId="0" borderId="0" xfId="0" applyFont="1" applyAlignment="1">
      <alignment horizontal="center"/>
    </xf>
    <xf numFmtId="0" fontId="12" fillId="0" borderId="17" xfId="0" applyFont="1" applyBorder="1"/>
    <xf numFmtId="0" fontId="14" fillId="0" borderId="17" xfId="0" applyFont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0FE62-FEFD-4A55-B1AF-598DD0C58FED}">
  <sheetPr>
    <pageSetUpPr fitToPage="1"/>
  </sheetPr>
  <dimension ref="A1:V38"/>
  <sheetViews>
    <sheetView showGridLines="0" workbookViewId="0">
      <selection activeCell="N4" sqref="N4"/>
    </sheetView>
  </sheetViews>
  <sheetFormatPr baseColWidth="10" defaultRowHeight="15" x14ac:dyDescent="0.25"/>
  <cols>
    <col min="5" max="5" width="13.42578125" customWidth="1"/>
    <col min="6" max="6" width="18" customWidth="1"/>
    <col min="8" max="9" width="17.42578125" customWidth="1"/>
    <col min="10" max="10" width="3.28515625" customWidth="1"/>
    <col min="12" max="12" width="1.7109375" customWidth="1"/>
    <col min="22" max="22" width="5.42578125" customWidth="1"/>
  </cols>
  <sheetData>
    <row r="1" spans="1:15" x14ac:dyDescent="0.25">
      <c r="A1" s="39"/>
    </row>
    <row r="2" spans="1:15" ht="15.75" thickBot="1" x14ac:dyDescent="0.3"/>
    <row r="3" spans="1:15" ht="15.75" thickBot="1" x14ac:dyDescent="0.3">
      <c r="C3" s="115" t="s">
        <v>1</v>
      </c>
      <c r="D3" s="116"/>
      <c r="E3" s="116"/>
      <c r="F3" s="116"/>
      <c r="G3" s="116"/>
      <c r="H3" s="116"/>
      <c r="I3" s="117"/>
      <c r="M3" s="14">
        <v>45</v>
      </c>
      <c r="N3" t="s">
        <v>5</v>
      </c>
    </row>
    <row r="4" spans="1:15" x14ac:dyDescent="0.25">
      <c r="C4" s="118"/>
      <c r="D4" s="119"/>
      <c r="E4" s="119"/>
      <c r="F4" s="119"/>
      <c r="G4" s="119"/>
      <c r="H4" s="119"/>
      <c r="I4" s="120"/>
      <c r="N4" t="s">
        <v>6</v>
      </c>
      <c r="O4" t="s">
        <v>7</v>
      </c>
    </row>
    <row r="5" spans="1:15" x14ac:dyDescent="0.25">
      <c r="C5" s="121" t="s">
        <v>2</v>
      </c>
      <c r="D5" s="122"/>
      <c r="E5" s="122"/>
      <c r="F5" s="122"/>
      <c r="G5" s="122"/>
      <c r="H5" s="122"/>
      <c r="I5" s="123"/>
    </row>
    <row r="6" spans="1:15" x14ac:dyDescent="0.25">
      <c r="C6" s="121"/>
      <c r="D6" s="122"/>
      <c r="E6" s="122"/>
      <c r="F6" s="122"/>
      <c r="G6" s="122"/>
      <c r="H6" s="122"/>
      <c r="I6" s="123"/>
    </row>
    <row r="7" spans="1:15" ht="15.75" thickBot="1" x14ac:dyDescent="0.3">
      <c r="C7" s="121"/>
      <c r="D7" s="122"/>
      <c r="E7" s="122"/>
      <c r="F7" s="122"/>
      <c r="G7" s="122"/>
      <c r="H7" s="122"/>
      <c r="I7" s="123"/>
      <c r="K7" s="17" t="s">
        <v>3</v>
      </c>
    </row>
    <row r="8" spans="1:15" ht="15.75" thickBot="1" x14ac:dyDescent="0.3">
      <c r="C8" s="124"/>
      <c r="D8" s="125"/>
      <c r="E8" s="125"/>
      <c r="F8" s="125"/>
      <c r="G8" s="125"/>
      <c r="H8" s="125"/>
      <c r="I8" s="126"/>
      <c r="K8" s="14">
        <v>30</v>
      </c>
      <c r="M8" s="16" t="s">
        <v>4</v>
      </c>
    </row>
    <row r="9" spans="1:15" ht="15.75" thickBot="1" x14ac:dyDescent="0.3"/>
    <row r="10" spans="1:15" ht="15.75" thickBot="1" x14ac:dyDescent="0.3">
      <c r="C10" s="127" t="s">
        <v>8</v>
      </c>
      <c r="D10" s="128"/>
      <c r="E10" s="129"/>
      <c r="F10" s="12"/>
      <c r="G10" s="12"/>
      <c r="H10" s="12"/>
      <c r="I10" s="13"/>
    </row>
    <row r="11" spans="1:15" x14ac:dyDescent="0.25">
      <c r="C11" s="31" t="s">
        <v>9</v>
      </c>
      <c r="I11" s="5"/>
    </row>
    <row r="12" spans="1:15" x14ac:dyDescent="0.25">
      <c r="C12" s="4"/>
      <c r="I12" s="5"/>
    </row>
    <row r="13" spans="1:15" x14ac:dyDescent="0.25">
      <c r="C13" s="4" t="s">
        <v>0</v>
      </c>
      <c r="E13" t="s">
        <v>12</v>
      </c>
      <c r="I13" s="5"/>
    </row>
    <row r="14" spans="1:15" x14ac:dyDescent="0.25">
      <c r="C14" s="4" t="s">
        <v>10</v>
      </c>
      <c r="E14" t="s">
        <v>13</v>
      </c>
      <c r="I14" s="5"/>
    </row>
    <row r="15" spans="1:15" x14ac:dyDescent="0.25">
      <c r="C15" s="4" t="s">
        <v>11</v>
      </c>
      <c r="I15" s="5"/>
    </row>
    <row r="16" spans="1:15" ht="15.75" thickBot="1" x14ac:dyDescent="0.3">
      <c r="C16" s="18"/>
      <c r="D16" s="19"/>
      <c r="E16" s="19"/>
      <c r="F16" s="19"/>
      <c r="G16" s="19"/>
      <c r="H16" s="19"/>
      <c r="I16" s="20"/>
    </row>
    <row r="17" spans="3:22" ht="16.5" thickTop="1" thickBot="1" x14ac:dyDescent="0.3">
      <c r="C17" s="4"/>
      <c r="I17" s="5"/>
      <c r="M17" s="130" t="s">
        <v>20</v>
      </c>
      <c r="N17" s="131"/>
    </row>
    <row r="18" spans="3:22" x14ac:dyDescent="0.25">
      <c r="C18" s="31" t="s">
        <v>9</v>
      </c>
      <c r="I18" s="5"/>
      <c r="M18" s="132" t="s">
        <v>21</v>
      </c>
      <c r="N18" s="133"/>
      <c r="O18" s="133"/>
      <c r="P18" s="133"/>
      <c r="Q18" s="133"/>
      <c r="R18" s="134"/>
    </row>
    <row r="19" spans="3:22" ht="15.75" thickBot="1" x14ac:dyDescent="0.3">
      <c r="C19" s="21"/>
      <c r="I19" s="5"/>
      <c r="M19" s="124"/>
      <c r="N19" s="125"/>
      <c r="O19" s="125"/>
      <c r="P19" s="125"/>
      <c r="Q19" s="125"/>
      <c r="R19" s="126"/>
    </row>
    <row r="20" spans="3:22" x14ac:dyDescent="0.25">
      <c r="C20" s="4" t="s">
        <v>14</v>
      </c>
      <c r="E20" s="26" t="s">
        <v>16</v>
      </c>
      <c r="G20" t="s">
        <v>18</v>
      </c>
      <c r="I20" s="5"/>
    </row>
    <row r="21" spans="3:22" ht="15.75" thickBot="1" x14ac:dyDescent="0.3">
      <c r="C21" s="4" t="s">
        <v>15</v>
      </c>
      <c r="E21" t="s">
        <v>17</v>
      </c>
      <c r="G21" s="22" t="s">
        <v>19</v>
      </c>
      <c r="I21" s="5"/>
    </row>
    <row r="22" spans="3:22" ht="15.75" thickBot="1" x14ac:dyDescent="0.3">
      <c r="C22" s="7"/>
      <c r="D22" s="8"/>
      <c r="E22" s="8"/>
      <c r="F22" s="8"/>
      <c r="G22" s="8"/>
      <c r="H22" s="8"/>
      <c r="I22" s="9"/>
      <c r="M22" s="112" t="s">
        <v>33</v>
      </c>
      <c r="N22" s="113"/>
      <c r="O22" s="114"/>
    </row>
    <row r="23" spans="3:22" ht="15.75" thickBot="1" x14ac:dyDescent="0.3">
      <c r="M23" s="11"/>
      <c r="N23" s="12"/>
      <c r="O23" s="12"/>
      <c r="P23" s="12"/>
      <c r="Q23" s="12"/>
      <c r="R23" s="12"/>
      <c r="S23" s="12"/>
      <c r="T23" s="12"/>
      <c r="U23" s="12"/>
      <c r="V23" s="13"/>
    </row>
    <row r="24" spans="3:22" ht="15.75" thickBot="1" x14ac:dyDescent="0.3">
      <c r="C24" s="127" t="s">
        <v>34</v>
      </c>
      <c r="D24" s="128"/>
      <c r="E24" s="129"/>
      <c r="F24" s="12"/>
      <c r="G24" s="12"/>
      <c r="H24" s="12"/>
      <c r="I24" s="13"/>
      <c r="M24" s="29" t="s">
        <v>22</v>
      </c>
      <c r="N24" s="8"/>
      <c r="O24" s="8"/>
      <c r="P24" s="8" t="s">
        <v>23</v>
      </c>
      <c r="Q24" s="8"/>
      <c r="R24" s="8"/>
      <c r="S24" s="25" t="s">
        <v>24</v>
      </c>
      <c r="T24" s="8"/>
      <c r="U24" s="8"/>
      <c r="V24" s="5"/>
    </row>
    <row r="25" spans="3:22" x14ac:dyDescent="0.25">
      <c r="C25" s="4"/>
      <c r="I25" s="5"/>
      <c r="M25" s="30" t="s">
        <v>25</v>
      </c>
      <c r="P25" t="s">
        <v>26</v>
      </c>
      <c r="S25" s="24" t="s">
        <v>28</v>
      </c>
      <c r="V25" s="5"/>
    </row>
    <row r="26" spans="3:22" x14ac:dyDescent="0.25">
      <c r="C26" s="31" t="s">
        <v>35</v>
      </c>
      <c r="F26" s="23" t="s">
        <v>48</v>
      </c>
      <c r="I26" s="5"/>
      <c r="M26" s="4"/>
      <c r="P26" t="s">
        <v>27</v>
      </c>
      <c r="V26" s="5"/>
    </row>
    <row r="27" spans="3:22" ht="15.75" thickBot="1" x14ac:dyDescent="0.3">
      <c r="C27" s="4" t="s">
        <v>36</v>
      </c>
      <c r="F27" t="s">
        <v>49</v>
      </c>
      <c r="I27" s="5"/>
      <c r="M27" s="4"/>
      <c r="S27" s="139" t="s">
        <v>29</v>
      </c>
      <c r="T27" s="139"/>
      <c r="U27" s="139"/>
      <c r="V27" s="5"/>
    </row>
    <row r="28" spans="3:22" ht="15.75" thickTop="1" x14ac:dyDescent="0.25">
      <c r="C28" s="4" t="s">
        <v>37</v>
      </c>
      <c r="I28" s="5"/>
      <c r="M28" s="4"/>
      <c r="S28" s="16" t="s">
        <v>30</v>
      </c>
      <c r="U28" s="6">
        <v>8500</v>
      </c>
      <c r="V28" s="5"/>
    </row>
    <row r="29" spans="3:22" x14ac:dyDescent="0.25">
      <c r="C29" s="4" t="s">
        <v>38</v>
      </c>
      <c r="F29" s="23" t="s">
        <v>40</v>
      </c>
      <c r="I29" s="5"/>
      <c r="M29" s="4"/>
      <c r="S29" s="16" t="s">
        <v>31</v>
      </c>
      <c r="U29" s="6">
        <f>8500*5</f>
        <v>42500</v>
      </c>
      <c r="V29" s="5"/>
    </row>
    <row r="30" spans="3:22" ht="15.75" thickBot="1" x14ac:dyDescent="0.3">
      <c r="C30" s="4" t="s">
        <v>39</v>
      </c>
      <c r="F30" t="s">
        <v>41</v>
      </c>
      <c r="I30" s="5"/>
      <c r="M30" s="4"/>
      <c r="S30" s="27" t="s">
        <v>32</v>
      </c>
      <c r="T30" s="27"/>
      <c r="U30" s="28">
        <f>SUM(U28:U29)</f>
        <v>51000</v>
      </c>
      <c r="V30" s="5"/>
    </row>
    <row r="31" spans="3:22" ht="16.5" thickTop="1" thickBot="1" x14ac:dyDescent="0.3">
      <c r="C31" s="7"/>
      <c r="D31" s="8"/>
      <c r="E31" s="8"/>
      <c r="F31" s="8"/>
      <c r="G31" s="8"/>
      <c r="H31" s="8"/>
      <c r="I31" s="9"/>
      <c r="M31" s="4"/>
      <c r="V31" s="5"/>
    </row>
    <row r="32" spans="3:22" ht="15.75" thickBot="1" x14ac:dyDescent="0.3">
      <c r="M32" s="7"/>
      <c r="N32" s="8"/>
      <c r="O32" s="8"/>
      <c r="P32" s="8"/>
      <c r="Q32" s="8"/>
      <c r="R32" s="8"/>
      <c r="S32" s="8"/>
      <c r="T32" s="8"/>
      <c r="U32" s="8"/>
      <c r="V32" s="9"/>
    </row>
    <row r="33" spans="3:15" x14ac:dyDescent="0.25">
      <c r="C33" s="11"/>
      <c r="D33" s="12"/>
      <c r="E33" s="12"/>
      <c r="F33" s="12"/>
      <c r="G33" s="12"/>
      <c r="H33" s="12"/>
      <c r="I33" s="13"/>
    </row>
    <row r="34" spans="3:15" x14ac:dyDescent="0.25">
      <c r="C34" s="135" t="s">
        <v>42</v>
      </c>
      <c r="D34" s="136"/>
      <c r="E34" s="136"/>
      <c r="F34" s="136"/>
      <c r="G34" s="136"/>
      <c r="H34" s="140" t="s">
        <v>43</v>
      </c>
      <c r="I34" s="141"/>
      <c r="N34" s="32">
        <v>0.25</v>
      </c>
      <c r="O34" s="32">
        <v>0.5</v>
      </c>
    </row>
    <row r="35" spans="3:15" x14ac:dyDescent="0.25">
      <c r="C35" s="135" t="s">
        <v>44</v>
      </c>
      <c r="D35" s="136"/>
      <c r="E35" s="136"/>
      <c r="F35" s="136"/>
      <c r="G35" s="136"/>
      <c r="H35" s="140" t="s">
        <v>45</v>
      </c>
      <c r="I35" s="141"/>
      <c r="M35" s="2">
        <v>500000</v>
      </c>
      <c r="N35" s="2">
        <f>+M35/4</f>
        <v>125000</v>
      </c>
      <c r="O35" s="2">
        <f>+M35/2</f>
        <v>250000</v>
      </c>
    </row>
    <row r="36" spans="3:15" x14ac:dyDescent="0.25">
      <c r="C36" s="135" t="s">
        <v>46</v>
      </c>
      <c r="D36" s="136"/>
      <c r="E36" s="136"/>
      <c r="F36" s="136"/>
      <c r="G36" s="136"/>
      <c r="H36" s="137" t="s">
        <v>47</v>
      </c>
      <c r="I36" s="138"/>
    </row>
    <row r="37" spans="3:15" x14ac:dyDescent="0.25">
      <c r="C37" s="4"/>
      <c r="I37" s="5"/>
    </row>
    <row r="38" spans="3:15" ht="15.75" thickBot="1" x14ac:dyDescent="0.3">
      <c r="C38" s="7"/>
      <c r="D38" s="8"/>
      <c r="E38" s="8"/>
      <c r="F38" s="8"/>
      <c r="G38" s="8"/>
      <c r="H38" s="8"/>
      <c r="I38" s="9"/>
    </row>
  </sheetData>
  <mergeCells count="14">
    <mergeCell ref="C36:G36"/>
    <mergeCell ref="H36:I36"/>
    <mergeCell ref="C24:E24"/>
    <mergeCell ref="S27:U27"/>
    <mergeCell ref="C34:G34"/>
    <mergeCell ref="H34:I34"/>
    <mergeCell ref="C35:G35"/>
    <mergeCell ref="H35:I35"/>
    <mergeCell ref="M22:O22"/>
    <mergeCell ref="C3:I4"/>
    <mergeCell ref="C5:I8"/>
    <mergeCell ref="C10:E10"/>
    <mergeCell ref="M17:N17"/>
    <mergeCell ref="M18:R19"/>
  </mergeCells>
  <pageMargins left="0.70866141732283472" right="0.70866141732283472" top="0.74803149606299213" bottom="0.74803149606299213" header="0.31496062992125984" footer="0.31496062992125984"/>
  <pageSetup scale="8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BA25-7E0E-4955-9669-7D96DACC77D5}">
  <dimension ref="B3:H58"/>
  <sheetViews>
    <sheetView showGridLines="0" topLeftCell="A7" workbookViewId="0">
      <selection activeCell="C56" sqref="C56"/>
    </sheetView>
  </sheetViews>
  <sheetFormatPr baseColWidth="10" defaultRowHeight="15" x14ac:dyDescent="0.25"/>
  <cols>
    <col min="2" max="2" width="39.140625" customWidth="1"/>
    <col min="3" max="4" width="35.7109375" customWidth="1"/>
  </cols>
  <sheetData>
    <row r="3" spans="2:4" x14ac:dyDescent="0.25">
      <c r="B3" s="33" t="s">
        <v>51</v>
      </c>
      <c r="C3" s="34">
        <v>30</v>
      </c>
    </row>
    <row r="4" spans="2:4" x14ac:dyDescent="0.25">
      <c r="B4" s="33" t="s">
        <v>57</v>
      </c>
      <c r="C4" s="37" t="s">
        <v>58</v>
      </c>
    </row>
    <row r="5" spans="2:4" x14ac:dyDescent="0.25">
      <c r="B5" s="33" t="s">
        <v>60</v>
      </c>
      <c r="C5" s="37" t="s">
        <v>61</v>
      </c>
    </row>
    <row r="6" spans="2:4" x14ac:dyDescent="0.25">
      <c r="B6" s="33" t="s">
        <v>75</v>
      </c>
      <c r="C6" s="37" t="s">
        <v>74</v>
      </c>
    </row>
    <row r="7" spans="2:4" ht="15.75" thickBot="1" x14ac:dyDescent="0.3"/>
    <row r="8" spans="2:4" x14ac:dyDescent="0.25">
      <c r="B8" s="11"/>
      <c r="C8" s="12"/>
      <c r="D8" s="13"/>
    </row>
    <row r="9" spans="2:4" x14ac:dyDescent="0.25">
      <c r="B9" s="48" t="s">
        <v>50</v>
      </c>
      <c r="D9" s="49">
        <v>460000</v>
      </c>
    </row>
    <row r="10" spans="2:4" x14ac:dyDescent="0.25">
      <c r="B10" s="142" t="s">
        <v>52</v>
      </c>
      <c r="C10" t="s">
        <v>53</v>
      </c>
      <c r="D10" s="49">
        <f>+D9*0.25</f>
        <v>115000</v>
      </c>
    </row>
    <row r="11" spans="2:4" x14ac:dyDescent="0.25">
      <c r="B11" s="143"/>
      <c r="D11" s="5"/>
    </row>
    <row r="12" spans="2:4" x14ac:dyDescent="0.25">
      <c r="B12" s="4"/>
      <c r="D12" s="5"/>
    </row>
    <row r="13" spans="2:4" x14ac:dyDescent="0.25">
      <c r="B13" s="142" t="s">
        <v>54</v>
      </c>
      <c r="C13" s="6">
        <v>3000000</v>
      </c>
      <c r="D13" s="5"/>
    </row>
    <row r="14" spans="2:4" x14ac:dyDescent="0.25">
      <c r="B14" s="143"/>
      <c r="C14" s="92"/>
      <c r="D14" s="49">
        <f>+C13*C14</f>
        <v>0</v>
      </c>
    </row>
    <row r="15" spans="2:4" x14ac:dyDescent="0.25">
      <c r="B15" s="4"/>
      <c r="D15" s="49"/>
    </row>
    <row r="16" spans="2:4" x14ac:dyDescent="0.25">
      <c r="B16" s="142" t="s">
        <v>55</v>
      </c>
      <c r="C16" s="92"/>
      <c r="D16" s="49"/>
    </row>
    <row r="17" spans="2:8" x14ac:dyDescent="0.25">
      <c r="B17" s="143"/>
      <c r="C17" s="50">
        <v>7.7777000000000002E-3</v>
      </c>
      <c r="D17" s="49">
        <f>+D9*C17*C16</f>
        <v>0</v>
      </c>
    </row>
    <row r="18" spans="2:8" ht="15.75" thickBot="1" x14ac:dyDescent="0.3">
      <c r="B18" s="51" t="s">
        <v>56</v>
      </c>
      <c r="C18" s="35"/>
      <c r="D18" s="52">
        <f>+D9+D10+D14+D17</f>
        <v>575000</v>
      </c>
    </row>
    <row r="19" spans="2:8" x14ac:dyDescent="0.25">
      <c r="B19" s="11"/>
      <c r="C19" s="12"/>
      <c r="D19" s="13"/>
    </row>
    <row r="20" spans="2:8" x14ac:dyDescent="0.25">
      <c r="B20" s="4" t="s">
        <v>72</v>
      </c>
      <c r="D20" s="49">
        <v>45000</v>
      </c>
      <c r="E20" s="10"/>
    </row>
    <row r="21" spans="2:8" x14ac:dyDescent="0.25">
      <c r="B21" s="4" t="s">
        <v>73</v>
      </c>
      <c r="D21" s="49">
        <v>45000</v>
      </c>
    </row>
    <row r="22" spans="2:8" x14ac:dyDescent="0.25">
      <c r="B22" s="4" t="s">
        <v>76</v>
      </c>
      <c r="D22" s="49">
        <f>+C22*2</f>
        <v>0</v>
      </c>
    </row>
    <row r="23" spans="2:8" x14ac:dyDescent="0.25">
      <c r="B23" s="4"/>
      <c r="D23" s="49"/>
    </row>
    <row r="24" spans="2:8" x14ac:dyDescent="0.25">
      <c r="B24" s="4"/>
      <c r="D24" s="49"/>
    </row>
    <row r="25" spans="2:8" ht="15.75" thickBot="1" x14ac:dyDescent="0.3">
      <c r="B25" s="51" t="s">
        <v>71</v>
      </c>
      <c r="C25" s="35"/>
      <c r="D25" s="52">
        <f>SUM(D20:D24)</f>
        <v>90000</v>
      </c>
    </row>
    <row r="26" spans="2:8" ht="15.75" thickBot="1" x14ac:dyDescent="0.3">
      <c r="B26" s="72" t="s">
        <v>107</v>
      </c>
      <c r="C26" s="73"/>
      <c r="D26" s="74">
        <f>+D18+D25</f>
        <v>665000</v>
      </c>
    </row>
    <row r="27" spans="2:8" x14ac:dyDescent="0.25">
      <c r="B27" s="11"/>
      <c r="C27" s="12"/>
      <c r="D27" s="13"/>
    </row>
    <row r="28" spans="2:8" x14ac:dyDescent="0.25">
      <c r="B28" s="30" t="s">
        <v>68</v>
      </c>
      <c r="D28" s="5"/>
    </row>
    <row r="29" spans="2:8" x14ac:dyDescent="0.25">
      <c r="B29" s="4" t="s">
        <v>59</v>
      </c>
      <c r="C29" s="38">
        <v>0.1144</v>
      </c>
      <c r="D29" s="5"/>
      <c r="E29" s="3">
        <f>+C29*$D$18</f>
        <v>65780</v>
      </c>
      <c r="G29" s="38"/>
      <c r="H29" s="3"/>
    </row>
    <row r="30" spans="2:8" x14ac:dyDescent="0.25">
      <c r="B30" s="4" t="s">
        <v>67</v>
      </c>
      <c r="C30" s="38">
        <v>6.0000000000000001E-3</v>
      </c>
      <c r="D30" s="5"/>
      <c r="E30" s="3">
        <f>+C30*$D$18</f>
        <v>3450</v>
      </c>
    </row>
    <row r="31" spans="2:8" x14ac:dyDescent="0.25">
      <c r="B31" s="30" t="s">
        <v>59</v>
      </c>
      <c r="C31" s="53">
        <f>SUM(C29:C30)</f>
        <v>0.12040000000000001</v>
      </c>
      <c r="D31" s="82">
        <f>+D18*C31</f>
        <v>69230</v>
      </c>
      <c r="E31" s="3"/>
    </row>
    <row r="32" spans="2:8" x14ac:dyDescent="0.25">
      <c r="B32" s="75" t="s">
        <v>62</v>
      </c>
      <c r="C32" s="76">
        <v>7.0000000000000007E-2</v>
      </c>
      <c r="D32" s="77">
        <f>+D18*C32</f>
        <v>40250.000000000007</v>
      </c>
      <c r="E32" s="3">
        <f>+C32*$D$18</f>
        <v>40250.000000000007</v>
      </c>
    </row>
    <row r="33" spans="2:5" ht="15.75" thickBot="1" x14ac:dyDescent="0.3">
      <c r="B33" s="29" t="s">
        <v>68</v>
      </c>
      <c r="C33" s="25"/>
      <c r="D33" s="54">
        <f>+D31+D32</f>
        <v>109480</v>
      </c>
    </row>
    <row r="34" spans="2:5" x14ac:dyDescent="0.25">
      <c r="B34" s="11"/>
      <c r="C34" s="12"/>
      <c r="D34" s="13"/>
    </row>
    <row r="35" spans="2:5" x14ac:dyDescent="0.25">
      <c r="B35" s="30" t="s">
        <v>63</v>
      </c>
      <c r="D35" s="5"/>
    </row>
    <row r="36" spans="2:5" x14ac:dyDescent="0.25">
      <c r="B36" s="4" t="s">
        <v>65</v>
      </c>
      <c r="C36" s="3">
        <f>+D18</f>
        <v>575000</v>
      </c>
      <c r="D36" s="5"/>
    </row>
    <row r="37" spans="2:5" x14ac:dyDescent="0.25">
      <c r="B37" s="4" t="s">
        <v>66</v>
      </c>
      <c r="C37" s="3">
        <f>-D33</f>
        <v>-109480</v>
      </c>
      <c r="D37" s="5"/>
    </row>
    <row r="38" spans="2:5" x14ac:dyDescent="0.25">
      <c r="B38" s="78" t="s">
        <v>64</v>
      </c>
      <c r="C38" s="79">
        <f>SUM(C36:C37)</f>
        <v>465520</v>
      </c>
      <c r="D38" s="80"/>
    </row>
    <row r="39" spans="2:5" ht="15.75" thickBot="1" x14ac:dyDescent="0.3">
      <c r="B39" s="29" t="s">
        <v>63</v>
      </c>
      <c r="C39" s="25"/>
      <c r="D39" s="55">
        <v>0</v>
      </c>
    </row>
    <row r="40" spans="2:5" x14ac:dyDescent="0.25">
      <c r="B40" s="11"/>
      <c r="C40" s="12"/>
      <c r="D40" s="13"/>
    </row>
    <row r="41" spans="2:5" x14ac:dyDescent="0.25">
      <c r="B41" s="30" t="s">
        <v>77</v>
      </c>
      <c r="D41" s="5"/>
    </row>
    <row r="42" spans="2:5" x14ac:dyDescent="0.25">
      <c r="B42" s="4" t="s">
        <v>78</v>
      </c>
      <c r="C42" s="6">
        <v>0</v>
      </c>
      <c r="D42" s="5"/>
    </row>
    <row r="43" spans="2:5" x14ac:dyDescent="0.25">
      <c r="B43" s="4" t="s">
        <v>79</v>
      </c>
      <c r="C43" s="6">
        <v>0</v>
      </c>
      <c r="D43" s="5"/>
    </row>
    <row r="44" spans="2:5" x14ac:dyDescent="0.25">
      <c r="B44" s="75" t="s">
        <v>108</v>
      </c>
      <c r="C44" s="81">
        <v>0</v>
      </c>
      <c r="D44" s="80"/>
    </row>
    <row r="45" spans="2:5" ht="15.75" thickBot="1" x14ac:dyDescent="0.3">
      <c r="B45" s="29" t="s">
        <v>77</v>
      </c>
      <c r="C45" s="8"/>
      <c r="D45" s="54">
        <f>SUM(C42:C44)</f>
        <v>0</v>
      </c>
      <c r="E45" s="10">
        <f>+D45/D18</f>
        <v>0</v>
      </c>
    </row>
    <row r="46" spans="2:5" x14ac:dyDescent="0.25">
      <c r="B46" s="4"/>
      <c r="D46" s="5"/>
    </row>
    <row r="47" spans="2:5" x14ac:dyDescent="0.25">
      <c r="B47" s="4"/>
      <c r="D47" s="5"/>
    </row>
    <row r="48" spans="2:5" ht="15.75" thickBot="1" x14ac:dyDescent="0.3">
      <c r="B48" s="51" t="s">
        <v>69</v>
      </c>
      <c r="C48" s="36"/>
      <c r="D48" s="52">
        <f>+D33+D39+D45</f>
        <v>109480</v>
      </c>
    </row>
    <row r="49" spans="2:4" x14ac:dyDescent="0.25">
      <c r="B49" s="11"/>
      <c r="C49" s="12"/>
      <c r="D49" s="13"/>
    </row>
    <row r="50" spans="2:4" x14ac:dyDescent="0.25">
      <c r="B50" s="4" t="s">
        <v>42</v>
      </c>
      <c r="D50" s="56">
        <f>+D18+D25-D48</f>
        <v>555520</v>
      </c>
    </row>
    <row r="51" spans="2:4" x14ac:dyDescent="0.25">
      <c r="B51" s="4" t="s">
        <v>44</v>
      </c>
      <c r="D51" s="49">
        <v>0</v>
      </c>
    </row>
    <row r="52" spans="2:4" s="97" customFormat="1" ht="21.75" thickBot="1" x14ac:dyDescent="0.4">
      <c r="B52" s="94" t="s">
        <v>70</v>
      </c>
      <c r="C52" s="95"/>
      <c r="D52" s="96">
        <f>+D50-D51</f>
        <v>555520</v>
      </c>
    </row>
    <row r="54" spans="2:4" x14ac:dyDescent="0.25">
      <c r="D54" s="2"/>
    </row>
    <row r="55" spans="2:4" x14ac:dyDescent="0.25">
      <c r="D55" s="2"/>
    </row>
    <row r="56" spans="2:4" x14ac:dyDescent="0.25">
      <c r="D56" s="2"/>
    </row>
    <row r="57" spans="2:4" x14ac:dyDescent="0.25">
      <c r="D57" s="2"/>
    </row>
    <row r="58" spans="2:4" x14ac:dyDescent="0.25">
      <c r="D58" s="2"/>
    </row>
  </sheetData>
  <mergeCells count="3">
    <mergeCell ref="B10:B11"/>
    <mergeCell ref="B13:B14"/>
    <mergeCell ref="B16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F2F0-F65F-4267-811B-628D0F8A91EF}">
  <dimension ref="B1:H58"/>
  <sheetViews>
    <sheetView showGridLines="0" workbookViewId="0">
      <selection activeCell="D26" sqref="D26"/>
    </sheetView>
  </sheetViews>
  <sheetFormatPr baseColWidth="10" defaultRowHeight="15" x14ac:dyDescent="0.25"/>
  <cols>
    <col min="2" max="2" width="39.140625" customWidth="1"/>
    <col min="3" max="4" width="35.7109375" customWidth="1"/>
  </cols>
  <sheetData>
    <row r="1" spans="2:4" x14ac:dyDescent="0.25">
      <c r="C1">
        <f>14-30</f>
        <v>-16</v>
      </c>
    </row>
    <row r="3" spans="2:4" x14ac:dyDescent="0.25">
      <c r="B3" s="33" t="s">
        <v>51</v>
      </c>
      <c r="C3" s="105">
        <v>16</v>
      </c>
    </row>
    <row r="4" spans="2:4" x14ac:dyDescent="0.25">
      <c r="B4" s="33" t="s">
        <v>57</v>
      </c>
      <c r="C4" s="37" t="s">
        <v>58</v>
      </c>
    </row>
    <row r="5" spans="2:4" x14ac:dyDescent="0.25">
      <c r="B5" s="33" t="s">
        <v>60</v>
      </c>
      <c r="C5" s="37" t="s">
        <v>61</v>
      </c>
    </row>
    <row r="6" spans="2:4" x14ac:dyDescent="0.25">
      <c r="B6" s="33" t="s">
        <v>75</v>
      </c>
      <c r="C6" s="37" t="s">
        <v>74</v>
      </c>
    </row>
    <row r="7" spans="2:4" ht="15.75" thickBot="1" x14ac:dyDescent="0.3"/>
    <row r="8" spans="2:4" x14ac:dyDescent="0.25">
      <c r="B8" s="11"/>
      <c r="C8" s="12"/>
      <c r="D8" s="13"/>
    </row>
    <row r="9" spans="2:4" x14ac:dyDescent="0.25">
      <c r="B9" s="48" t="s">
        <v>50</v>
      </c>
      <c r="D9" s="49">
        <f>460000/30*C3</f>
        <v>245333.33333333334</v>
      </c>
    </row>
    <row r="10" spans="2:4" x14ac:dyDescent="0.25">
      <c r="B10" s="142" t="s">
        <v>52</v>
      </c>
      <c r="C10" t="s">
        <v>53</v>
      </c>
      <c r="D10" s="49">
        <f>+D9*0.25</f>
        <v>61333.333333333336</v>
      </c>
    </row>
    <row r="11" spans="2:4" x14ac:dyDescent="0.25">
      <c r="B11" s="143"/>
      <c r="D11" s="5"/>
    </row>
    <row r="12" spans="2:4" x14ac:dyDescent="0.25">
      <c r="B12" s="4"/>
      <c r="D12" s="5"/>
    </row>
    <row r="13" spans="2:4" x14ac:dyDescent="0.25">
      <c r="B13" s="142" t="s">
        <v>54</v>
      </c>
      <c r="C13" s="6">
        <v>3000000</v>
      </c>
      <c r="D13" s="5"/>
    </row>
    <row r="14" spans="2:4" x14ac:dyDescent="0.25">
      <c r="B14" s="143"/>
      <c r="C14" s="92"/>
      <c r="D14" s="49">
        <f>+C13*C14</f>
        <v>0</v>
      </c>
    </row>
    <row r="15" spans="2:4" x14ac:dyDescent="0.25">
      <c r="B15" s="4"/>
      <c r="D15" s="49"/>
    </row>
    <row r="16" spans="2:4" x14ac:dyDescent="0.25">
      <c r="B16" s="142" t="s">
        <v>55</v>
      </c>
      <c r="C16" s="92"/>
      <c r="D16" s="49"/>
    </row>
    <row r="17" spans="2:8" x14ac:dyDescent="0.25">
      <c r="B17" s="143"/>
      <c r="C17" s="50">
        <v>7.7777000000000002E-3</v>
      </c>
      <c r="D17" s="49">
        <f>+D9*C17*C16</f>
        <v>0</v>
      </c>
    </row>
    <row r="18" spans="2:8" ht="15.75" thickBot="1" x14ac:dyDescent="0.3">
      <c r="B18" s="51" t="s">
        <v>56</v>
      </c>
      <c r="C18" s="35"/>
      <c r="D18" s="52">
        <f>+D9+D10+D14+D17</f>
        <v>306666.66666666669</v>
      </c>
    </row>
    <row r="19" spans="2:8" x14ac:dyDescent="0.25">
      <c r="B19" s="11"/>
      <c r="C19" s="12"/>
      <c r="D19" s="13"/>
    </row>
    <row r="20" spans="2:8" x14ac:dyDescent="0.25">
      <c r="B20" s="4" t="s">
        <v>72</v>
      </c>
      <c r="D20" s="49">
        <f>45000/30*C3</f>
        <v>24000</v>
      </c>
      <c r="E20" s="10"/>
    </row>
    <row r="21" spans="2:8" x14ac:dyDescent="0.25">
      <c r="B21" s="4" t="s">
        <v>73</v>
      </c>
      <c r="D21" s="49">
        <f>45000/30*C3</f>
        <v>24000</v>
      </c>
    </row>
    <row r="22" spans="2:8" x14ac:dyDescent="0.25">
      <c r="B22" s="4" t="s">
        <v>76</v>
      </c>
      <c r="D22" s="49">
        <f>+C22*2</f>
        <v>0</v>
      </c>
    </row>
    <row r="23" spans="2:8" x14ac:dyDescent="0.25">
      <c r="B23" s="4"/>
      <c r="D23" s="49"/>
    </row>
    <row r="24" spans="2:8" x14ac:dyDescent="0.25">
      <c r="B24" s="4"/>
      <c r="D24" s="49"/>
    </row>
    <row r="25" spans="2:8" ht="15.75" thickBot="1" x14ac:dyDescent="0.3">
      <c r="B25" s="51" t="s">
        <v>71</v>
      </c>
      <c r="C25" s="35"/>
      <c r="D25" s="52">
        <f>SUM(D20:D24)</f>
        <v>48000</v>
      </c>
    </row>
    <row r="26" spans="2:8" ht="15.75" thickBot="1" x14ac:dyDescent="0.3">
      <c r="B26" s="72" t="s">
        <v>107</v>
      </c>
      <c r="C26" s="73"/>
      <c r="D26" s="74">
        <f>+D18+D25</f>
        <v>354666.66666666669</v>
      </c>
    </row>
    <row r="27" spans="2:8" x14ac:dyDescent="0.25">
      <c r="B27" s="11"/>
      <c r="C27" s="12"/>
      <c r="D27" s="13"/>
    </row>
    <row r="28" spans="2:8" x14ac:dyDescent="0.25">
      <c r="B28" s="30" t="s">
        <v>68</v>
      </c>
      <c r="D28" s="5"/>
    </row>
    <row r="29" spans="2:8" x14ac:dyDescent="0.25">
      <c r="B29" s="4" t="s">
        <v>59</v>
      </c>
      <c r="C29" s="38">
        <v>0.1144</v>
      </c>
      <c r="D29" s="5"/>
      <c r="E29" s="3">
        <f>+C29*$D$18</f>
        <v>35082.666666666672</v>
      </c>
      <c r="G29" s="38"/>
      <c r="H29" s="3"/>
    </row>
    <row r="30" spans="2:8" x14ac:dyDescent="0.25">
      <c r="B30" s="4" t="s">
        <v>67</v>
      </c>
      <c r="C30" s="38">
        <v>6.0000000000000001E-3</v>
      </c>
      <c r="D30" s="5"/>
      <c r="E30" s="3">
        <f>+C30*$D$18</f>
        <v>1840.0000000000002</v>
      </c>
    </row>
    <row r="31" spans="2:8" x14ac:dyDescent="0.25">
      <c r="B31" s="30" t="s">
        <v>59</v>
      </c>
      <c r="C31" s="53">
        <f>SUM(C29:C30)</f>
        <v>0.12040000000000001</v>
      </c>
      <c r="D31" s="82">
        <f>+D18*C31</f>
        <v>36922.666666666672</v>
      </c>
      <c r="E31" s="3"/>
    </row>
    <row r="32" spans="2:8" x14ac:dyDescent="0.25">
      <c r="B32" s="75" t="s">
        <v>62</v>
      </c>
      <c r="C32" s="76">
        <v>7.0000000000000007E-2</v>
      </c>
      <c r="D32" s="77">
        <f>+D18*C32</f>
        <v>21466.666666666672</v>
      </c>
      <c r="E32" s="3">
        <f>+C32*$D$18</f>
        <v>21466.666666666672</v>
      </c>
    </row>
    <row r="33" spans="2:5" ht="15.75" thickBot="1" x14ac:dyDescent="0.3">
      <c r="B33" s="29" t="s">
        <v>68</v>
      </c>
      <c r="C33" s="25"/>
      <c r="D33" s="54">
        <f>+D31+D32</f>
        <v>58389.333333333343</v>
      </c>
    </row>
    <row r="34" spans="2:5" x14ac:dyDescent="0.25">
      <c r="B34" s="11"/>
      <c r="C34" s="12"/>
      <c r="D34" s="13"/>
    </row>
    <row r="35" spans="2:5" x14ac:dyDescent="0.25">
      <c r="B35" s="30" t="s">
        <v>63</v>
      </c>
      <c r="D35" s="5"/>
    </row>
    <row r="36" spans="2:5" x14ac:dyDescent="0.25">
      <c r="B36" s="4" t="s">
        <v>65</v>
      </c>
      <c r="C36" s="3">
        <f>+D18</f>
        <v>306666.66666666669</v>
      </c>
      <c r="D36" s="5"/>
    </row>
    <row r="37" spans="2:5" x14ac:dyDescent="0.25">
      <c r="B37" s="4" t="s">
        <v>66</v>
      </c>
      <c r="C37" s="3">
        <f>-D33</f>
        <v>-58389.333333333343</v>
      </c>
      <c r="D37" s="5"/>
    </row>
    <row r="38" spans="2:5" x14ac:dyDescent="0.25">
      <c r="B38" s="78" t="s">
        <v>64</v>
      </c>
      <c r="C38" s="79">
        <f>SUM(C36:C37)</f>
        <v>248277.33333333334</v>
      </c>
      <c r="D38" s="80"/>
    </row>
    <row r="39" spans="2:5" ht="15.75" thickBot="1" x14ac:dyDescent="0.3">
      <c r="B39" s="29" t="s">
        <v>63</v>
      </c>
      <c r="C39" s="25"/>
      <c r="D39" s="55">
        <v>0</v>
      </c>
    </row>
    <row r="40" spans="2:5" x14ac:dyDescent="0.25">
      <c r="B40" s="11"/>
      <c r="C40" s="12"/>
      <c r="D40" s="13"/>
    </row>
    <row r="41" spans="2:5" x14ac:dyDescent="0.25">
      <c r="B41" s="30" t="s">
        <v>77</v>
      </c>
      <c r="D41" s="5"/>
    </row>
    <row r="42" spans="2:5" x14ac:dyDescent="0.25">
      <c r="B42" s="4" t="s">
        <v>78</v>
      </c>
      <c r="C42" s="6">
        <v>0</v>
      </c>
      <c r="D42" s="5"/>
    </row>
    <row r="43" spans="2:5" x14ac:dyDescent="0.25">
      <c r="B43" s="4" t="s">
        <v>79</v>
      </c>
      <c r="C43" s="6">
        <v>0</v>
      </c>
      <c r="D43" s="5"/>
    </row>
    <row r="44" spans="2:5" x14ac:dyDescent="0.25">
      <c r="B44" s="75" t="s">
        <v>108</v>
      </c>
      <c r="C44" s="81">
        <v>0</v>
      </c>
      <c r="D44" s="80"/>
    </row>
    <row r="45" spans="2:5" ht="15.75" thickBot="1" x14ac:dyDescent="0.3">
      <c r="B45" s="29" t="s">
        <v>77</v>
      </c>
      <c r="C45" s="8"/>
      <c r="D45" s="54">
        <f>SUM(C42:C44)</f>
        <v>0</v>
      </c>
      <c r="E45" s="10">
        <f>+D45/D18</f>
        <v>0</v>
      </c>
    </row>
    <row r="46" spans="2:5" x14ac:dyDescent="0.25">
      <c r="B46" s="4"/>
      <c r="D46" s="5"/>
    </row>
    <row r="47" spans="2:5" x14ac:dyDescent="0.25">
      <c r="B47" s="4"/>
      <c r="D47" s="5"/>
    </row>
    <row r="48" spans="2:5" ht="15.75" thickBot="1" x14ac:dyDescent="0.3">
      <c r="B48" s="51" t="s">
        <v>69</v>
      </c>
      <c r="C48" s="36"/>
      <c r="D48" s="52">
        <f>+D33+D39+D45</f>
        <v>58389.333333333343</v>
      </c>
    </row>
    <row r="49" spans="2:4" x14ac:dyDescent="0.25">
      <c r="B49" s="11"/>
      <c r="C49" s="12"/>
      <c r="D49" s="13"/>
    </row>
    <row r="50" spans="2:4" x14ac:dyDescent="0.25">
      <c r="B50" s="4" t="s">
        <v>42</v>
      </c>
      <c r="D50" s="56">
        <f>+D18+D25-D48</f>
        <v>296277.33333333337</v>
      </c>
    </row>
    <row r="51" spans="2:4" x14ac:dyDescent="0.25">
      <c r="B51" s="4" t="s">
        <v>44</v>
      </c>
      <c r="D51" s="49">
        <v>0</v>
      </c>
    </row>
    <row r="52" spans="2:4" s="97" customFormat="1" ht="21.75" thickBot="1" x14ac:dyDescent="0.4">
      <c r="B52" s="94" t="s">
        <v>70</v>
      </c>
      <c r="C52" s="95"/>
      <c r="D52" s="96">
        <f>+D50-D51</f>
        <v>296277.33333333337</v>
      </c>
    </row>
    <row r="54" spans="2:4" x14ac:dyDescent="0.25">
      <c r="D54" s="2"/>
    </row>
    <row r="55" spans="2:4" x14ac:dyDescent="0.25">
      <c r="D55" s="2"/>
    </row>
    <row r="56" spans="2:4" x14ac:dyDescent="0.25">
      <c r="D56" s="2"/>
    </row>
    <row r="57" spans="2:4" x14ac:dyDescent="0.25">
      <c r="D57" s="2"/>
    </row>
    <row r="58" spans="2:4" x14ac:dyDescent="0.25">
      <c r="D58" s="2"/>
    </row>
  </sheetData>
  <mergeCells count="3">
    <mergeCell ref="B10:B11"/>
    <mergeCell ref="B13:B14"/>
    <mergeCell ref="B16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D67FB-2573-4453-A91E-686759D6856B}">
  <dimension ref="A4:AF24"/>
  <sheetViews>
    <sheetView showGridLines="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G26" sqref="G26"/>
    </sheetView>
  </sheetViews>
  <sheetFormatPr baseColWidth="10" defaultRowHeight="15" x14ac:dyDescent="0.25"/>
  <cols>
    <col min="1" max="1" width="11.42578125" style="1"/>
    <col min="2" max="2" width="15.5703125" customWidth="1"/>
    <col min="3" max="3" width="18.28515625" bestFit="1" customWidth="1"/>
    <col min="4" max="4" width="15.28515625" customWidth="1"/>
    <col min="5" max="5" width="15.85546875" customWidth="1"/>
    <col min="6" max="6" width="18.28515625" customWidth="1"/>
    <col min="7" max="7" width="13" customWidth="1"/>
    <col min="8" max="8" width="14.5703125" bestFit="1" customWidth="1"/>
    <col min="9" max="9" width="20.7109375" customWidth="1"/>
    <col min="10" max="10" width="25" bestFit="1" customWidth="1"/>
    <col min="11" max="11" width="14.42578125" customWidth="1"/>
    <col min="12" max="12" width="15" customWidth="1"/>
    <col min="13" max="13" width="12.85546875" customWidth="1"/>
    <col min="14" max="14" width="19.5703125" bestFit="1" customWidth="1"/>
    <col min="15" max="15" width="17.5703125" customWidth="1"/>
    <col min="16" max="16" width="15.7109375" customWidth="1"/>
    <col min="17" max="17" width="10.28515625" customWidth="1"/>
    <col min="18" max="18" width="11.28515625" customWidth="1"/>
    <col min="19" max="19" width="14.85546875" customWidth="1"/>
    <col min="20" max="20" width="13.7109375" customWidth="1"/>
    <col min="21" max="21" width="17.85546875" customWidth="1"/>
    <col min="22" max="22" width="23.85546875" customWidth="1"/>
    <col min="23" max="23" width="25.28515625" bestFit="1" customWidth="1"/>
    <col min="25" max="25" width="16.5703125" bestFit="1" customWidth="1"/>
    <col min="26" max="26" width="15.5703125" bestFit="1" customWidth="1"/>
    <col min="27" max="27" width="16.28515625" customWidth="1"/>
    <col min="28" max="28" width="11.42578125" customWidth="1"/>
    <col min="29" max="29" width="18.5703125" bestFit="1" customWidth="1"/>
    <col min="30" max="30" width="17.140625" bestFit="1" customWidth="1"/>
    <col min="31" max="31" width="16.85546875" customWidth="1"/>
    <col min="32" max="32" width="18.5703125" bestFit="1" customWidth="1"/>
  </cols>
  <sheetData>
    <row r="4" spans="1:32" ht="24" x14ac:dyDescent="0.4">
      <c r="B4" s="144" t="s">
        <v>80</v>
      </c>
      <c r="C4" s="144"/>
      <c r="D4" s="144"/>
      <c r="E4" s="144"/>
      <c r="F4" s="144"/>
    </row>
    <row r="6" spans="1:32" x14ac:dyDescent="0.25">
      <c r="B6" t="s">
        <v>81</v>
      </c>
      <c r="C6" s="40"/>
    </row>
    <row r="8" spans="1:32" ht="15.75" thickBot="1" x14ac:dyDescent="0.3"/>
    <row r="9" spans="1:32" x14ac:dyDescent="0.25">
      <c r="G9" s="58" t="s">
        <v>8</v>
      </c>
      <c r="P9" s="58" t="s">
        <v>34</v>
      </c>
      <c r="W9" s="16" t="s">
        <v>98</v>
      </c>
      <c r="Y9" s="58" t="s">
        <v>99</v>
      </c>
      <c r="Z9" s="38">
        <v>9.4999999999999998E-3</v>
      </c>
      <c r="AA9" s="38">
        <v>1.47E-2</v>
      </c>
      <c r="AB9" s="38">
        <v>2.4E-2</v>
      </c>
    </row>
    <row r="10" spans="1:32" s="57" customFormat="1" ht="33" customHeight="1" thickBot="1" x14ac:dyDescent="0.3">
      <c r="B10" s="66" t="s">
        <v>82</v>
      </c>
      <c r="C10" s="62" t="s">
        <v>83</v>
      </c>
      <c r="D10" s="62" t="s">
        <v>84</v>
      </c>
      <c r="E10" s="62" t="s">
        <v>85</v>
      </c>
      <c r="F10" s="62" t="s">
        <v>86</v>
      </c>
      <c r="G10" s="63" t="s">
        <v>87</v>
      </c>
      <c r="H10" s="63" t="s">
        <v>52</v>
      </c>
      <c r="I10" s="63" t="s">
        <v>88</v>
      </c>
      <c r="J10" s="69" t="s">
        <v>89</v>
      </c>
      <c r="K10" s="63" t="s">
        <v>72</v>
      </c>
      <c r="L10" s="63" t="s">
        <v>73</v>
      </c>
      <c r="M10" s="63" t="s">
        <v>90</v>
      </c>
      <c r="N10" s="69" t="s">
        <v>71</v>
      </c>
      <c r="O10" s="63" t="s">
        <v>91</v>
      </c>
      <c r="P10" s="64" t="s">
        <v>92</v>
      </c>
      <c r="Q10" s="64" t="s">
        <v>93</v>
      </c>
      <c r="R10" s="64" t="s">
        <v>67</v>
      </c>
      <c r="S10" s="64" t="s">
        <v>94</v>
      </c>
      <c r="T10" s="64" t="s">
        <v>90</v>
      </c>
      <c r="U10" s="64" t="s">
        <v>95</v>
      </c>
      <c r="V10" s="67" t="s">
        <v>69</v>
      </c>
      <c r="W10" s="65" t="s">
        <v>46</v>
      </c>
      <c r="Y10" s="65" t="s">
        <v>91</v>
      </c>
      <c r="Z10" s="65" t="s">
        <v>100</v>
      </c>
      <c r="AA10" s="65" t="s">
        <v>101</v>
      </c>
      <c r="AB10" s="65" t="s">
        <v>106</v>
      </c>
      <c r="AC10" s="65" t="s">
        <v>102</v>
      </c>
      <c r="AD10" s="70" t="s">
        <v>104</v>
      </c>
      <c r="AE10" s="70" t="s">
        <v>105</v>
      </c>
      <c r="AF10" s="70" t="s">
        <v>103</v>
      </c>
    </row>
    <row r="11" spans="1:32" ht="15.75" thickTop="1" x14ac:dyDescent="0.25">
      <c r="A11" s="1">
        <v>1</v>
      </c>
      <c r="B11" s="59">
        <v>4562</v>
      </c>
      <c r="C11" s="59" t="s">
        <v>109</v>
      </c>
      <c r="D11" s="59" t="s">
        <v>110</v>
      </c>
      <c r="E11" s="59" t="s">
        <v>111</v>
      </c>
      <c r="F11" s="83">
        <v>44927</v>
      </c>
      <c r="G11" s="84">
        <f>+LIqui!D9</f>
        <v>460000</v>
      </c>
      <c r="H11" s="84">
        <f>+LIqui!D10</f>
        <v>115000</v>
      </c>
      <c r="I11" s="84">
        <f>+LIqui!D14+LIqui!D17</f>
        <v>0</v>
      </c>
      <c r="J11" s="85">
        <f>SUM(G11:I11)</f>
        <v>575000</v>
      </c>
      <c r="K11" s="84">
        <f>+LIqui!D20</f>
        <v>45000</v>
      </c>
      <c r="L11" s="84">
        <f>+LIqui!D21</f>
        <v>45000</v>
      </c>
      <c r="M11" s="60">
        <v>0</v>
      </c>
      <c r="N11" s="85">
        <f>SUM(K11:M11)</f>
        <v>90000</v>
      </c>
      <c r="O11" s="84">
        <f>+J11+N11</f>
        <v>665000</v>
      </c>
      <c r="P11" s="86">
        <f>+LIqui!E29</f>
        <v>65780</v>
      </c>
      <c r="Q11" s="86">
        <f>+LIqui!E32</f>
        <v>40250.000000000007</v>
      </c>
      <c r="R11" s="86">
        <f>+LIqui!E30</f>
        <v>3450</v>
      </c>
      <c r="S11" s="61">
        <f>+LIqui!D39</f>
        <v>0</v>
      </c>
      <c r="T11" s="86">
        <f>+LIqui!D45</f>
        <v>0</v>
      </c>
      <c r="U11" s="86">
        <f>+LIqui!D51</f>
        <v>0</v>
      </c>
      <c r="V11" s="85">
        <f>SUM(P11:U11)</f>
        <v>109480</v>
      </c>
      <c r="W11" s="86">
        <f>O11-V11</f>
        <v>555520</v>
      </c>
      <c r="Y11" s="86">
        <f>O11</f>
        <v>665000</v>
      </c>
      <c r="Z11" s="87">
        <f>+$J$11*Z9</f>
        <v>5462.5</v>
      </c>
      <c r="AA11" s="87">
        <f>+$J$11*AA9</f>
        <v>8452.5</v>
      </c>
      <c r="AB11" s="87">
        <f>+$J$11*AB9</f>
        <v>13800</v>
      </c>
      <c r="AC11" s="88">
        <f>SUM(Y11:AB11)</f>
        <v>692715</v>
      </c>
      <c r="AD11" s="90">
        <f>G11/30*1.25</f>
        <v>19166.666666666668</v>
      </c>
      <c r="AE11" s="90">
        <f>+O11/12</f>
        <v>55416.666666666664</v>
      </c>
      <c r="AF11" s="91">
        <f>+AC11+AD11+AE11</f>
        <v>767298.33333333326</v>
      </c>
    </row>
    <row r="12" spans="1:32" x14ac:dyDescent="0.25">
      <c r="A12" s="1">
        <f>+A11+1</f>
        <v>2</v>
      </c>
      <c r="B12" s="41">
        <v>4896</v>
      </c>
      <c r="C12" s="41" t="s">
        <v>117</v>
      </c>
      <c r="D12" s="41" t="s">
        <v>118</v>
      </c>
      <c r="E12" s="41" t="s">
        <v>119</v>
      </c>
      <c r="F12" s="106">
        <v>45397</v>
      </c>
      <c r="G12" s="107">
        <f>+'LIqui (2)'!D9</f>
        <v>245333.33333333334</v>
      </c>
      <c r="H12" s="107">
        <f>+'LIqui (2)'!D10</f>
        <v>61333.333333333336</v>
      </c>
      <c r="I12" s="107">
        <f>+'LIqui (2)'!D14+'LIqui (2)'!D17</f>
        <v>0</v>
      </c>
      <c r="J12" s="85">
        <f>SUM(G12:I12)</f>
        <v>306666.66666666669</v>
      </c>
      <c r="K12" s="107">
        <f>+'LIqui (2)'!D20</f>
        <v>24000</v>
      </c>
      <c r="L12" s="107">
        <f>+'LIqui (2)'!D21</f>
        <v>24000</v>
      </c>
      <c r="M12" s="43">
        <v>0</v>
      </c>
      <c r="N12" s="85">
        <f>SUM(K12:M12)</f>
        <v>48000</v>
      </c>
      <c r="O12" s="84">
        <f>+J12+N12</f>
        <v>354666.66666666669</v>
      </c>
      <c r="P12" s="108">
        <f>+'LIqui (2)'!E29</f>
        <v>35082.666666666672</v>
      </c>
      <c r="Q12" s="108">
        <f>+'LIqui (2)'!E32</f>
        <v>21466.666666666672</v>
      </c>
      <c r="R12" s="108">
        <f>+'LIqui (2)'!E30</f>
        <v>1840.0000000000002</v>
      </c>
      <c r="S12" s="42">
        <v>0</v>
      </c>
      <c r="T12" s="108">
        <f>+'LIqui (2)'!D45</f>
        <v>0</v>
      </c>
      <c r="U12" s="108">
        <f>+'LIqui (2)'!D51</f>
        <v>0</v>
      </c>
      <c r="V12" s="85">
        <f>SUM(P12:U12)</f>
        <v>58389.333333333343</v>
      </c>
      <c r="W12" s="86">
        <f>O12-V12</f>
        <v>296277.33333333337</v>
      </c>
      <c r="Y12" s="86">
        <f>O12</f>
        <v>354666.66666666669</v>
      </c>
      <c r="Z12" s="87">
        <f>+$J$11*Z9</f>
        <v>5462.5</v>
      </c>
      <c r="AA12" s="87">
        <f>+$J$11*AA9</f>
        <v>8452.5</v>
      </c>
      <c r="AB12" s="87">
        <f>+$J$11*AB9</f>
        <v>13800</v>
      </c>
      <c r="AC12" s="88">
        <f>SUM(Y12:AB12)</f>
        <v>382381.66666666669</v>
      </c>
      <c r="AD12" s="90">
        <f>G12/30*1.25</f>
        <v>10222.222222222223</v>
      </c>
      <c r="AE12" s="90">
        <f>+O12/12</f>
        <v>29555.555555555558</v>
      </c>
      <c r="AF12" s="91">
        <f>+AC12+AD12+AE12</f>
        <v>422159.4444444445</v>
      </c>
    </row>
    <row r="13" spans="1:32" x14ac:dyDescent="0.25">
      <c r="A13" s="1">
        <f t="shared" ref="A13:A23" si="0">+A12+1</f>
        <v>3</v>
      </c>
      <c r="B13" s="41"/>
      <c r="C13" s="41"/>
      <c r="D13" s="41"/>
      <c r="E13" s="41"/>
      <c r="F13" s="41"/>
      <c r="G13" s="43"/>
      <c r="H13" s="43"/>
      <c r="I13" s="43"/>
      <c r="J13" s="68"/>
      <c r="K13" s="43"/>
      <c r="L13" s="43"/>
      <c r="M13" s="43"/>
      <c r="N13" s="68"/>
      <c r="O13" s="43"/>
      <c r="P13" s="42"/>
      <c r="Q13" s="42"/>
      <c r="R13" s="42"/>
      <c r="S13" s="42"/>
      <c r="T13" s="42"/>
      <c r="U13" s="42"/>
      <c r="V13" s="68"/>
      <c r="W13" s="42"/>
      <c r="Y13" s="42"/>
      <c r="Z13" s="42"/>
      <c r="AA13" s="42"/>
      <c r="AB13" s="42"/>
      <c r="AC13" s="89"/>
      <c r="AD13" s="71"/>
      <c r="AE13" s="71"/>
      <c r="AF13" s="71"/>
    </row>
    <row r="14" spans="1:32" x14ac:dyDescent="0.25">
      <c r="A14" s="1">
        <f t="shared" si="0"/>
        <v>4</v>
      </c>
      <c r="B14" s="41"/>
      <c r="C14" s="41"/>
      <c r="D14" s="41"/>
      <c r="E14" s="41"/>
      <c r="F14" s="41"/>
      <c r="G14" s="43"/>
      <c r="H14" s="43"/>
      <c r="I14" s="43"/>
      <c r="J14" s="68"/>
      <c r="K14" s="43"/>
      <c r="L14" s="43"/>
      <c r="M14" s="43"/>
      <c r="N14" s="68"/>
      <c r="O14" s="43"/>
      <c r="P14" s="42"/>
      <c r="Q14" s="42"/>
      <c r="R14" s="42"/>
      <c r="S14" s="42"/>
      <c r="T14" s="42"/>
      <c r="U14" s="42"/>
      <c r="V14" s="68"/>
      <c r="W14" s="42"/>
      <c r="Y14" s="42"/>
      <c r="Z14" s="42"/>
      <c r="AA14" s="42"/>
      <c r="AB14" s="42"/>
      <c r="AC14" s="89"/>
      <c r="AD14" s="71"/>
      <c r="AE14" s="71"/>
      <c r="AF14" s="71"/>
    </row>
    <row r="15" spans="1:32" x14ac:dyDescent="0.25">
      <c r="A15" s="1">
        <f t="shared" si="0"/>
        <v>5</v>
      </c>
      <c r="B15" s="41"/>
      <c r="C15" s="41"/>
      <c r="D15" s="41"/>
      <c r="E15" s="41"/>
      <c r="F15" s="41"/>
      <c r="G15" s="43"/>
      <c r="H15" s="43"/>
      <c r="I15" s="43"/>
      <c r="J15" s="68"/>
      <c r="K15" s="43"/>
      <c r="L15" s="43"/>
      <c r="M15" s="43"/>
      <c r="N15" s="68"/>
      <c r="O15" s="43"/>
      <c r="P15" s="42"/>
      <c r="Q15" s="42"/>
      <c r="R15" s="42"/>
      <c r="S15" s="42"/>
      <c r="T15" s="42"/>
      <c r="U15" s="42"/>
      <c r="V15" s="68"/>
      <c r="W15" s="42"/>
      <c r="Y15" s="42"/>
      <c r="Z15" s="42"/>
      <c r="AA15" s="42"/>
      <c r="AB15" s="42"/>
      <c r="AC15" s="89"/>
      <c r="AD15" s="71"/>
      <c r="AE15" s="71"/>
      <c r="AF15" s="71"/>
    </row>
    <row r="16" spans="1:32" x14ac:dyDescent="0.25">
      <c r="A16" s="1">
        <f t="shared" si="0"/>
        <v>6</v>
      </c>
      <c r="B16" s="41"/>
      <c r="C16" s="41"/>
      <c r="D16" s="41"/>
      <c r="E16" s="41"/>
      <c r="F16" s="41"/>
      <c r="G16" s="43"/>
      <c r="H16" s="43"/>
      <c r="I16" s="43"/>
      <c r="J16" s="68"/>
      <c r="K16" s="43"/>
      <c r="L16" s="43"/>
      <c r="M16" s="43"/>
      <c r="N16" s="68"/>
      <c r="O16" s="43"/>
      <c r="P16" s="42"/>
      <c r="Q16" s="42"/>
      <c r="R16" s="42"/>
      <c r="S16" s="42"/>
      <c r="T16" s="42"/>
      <c r="U16" s="42"/>
      <c r="V16" s="68"/>
      <c r="W16" s="42"/>
      <c r="Y16" s="42"/>
      <c r="Z16" s="42"/>
      <c r="AA16" s="42"/>
      <c r="AB16" s="42"/>
      <c r="AC16" s="89"/>
      <c r="AD16" s="71"/>
      <c r="AE16" s="71"/>
      <c r="AF16" s="71"/>
    </row>
    <row r="17" spans="1:32" x14ac:dyDescent="0.25">
      <c r="A17" s="1">
        <f t="shared" si="0"/>
        <v>7</v>
      </c>
      <c r="B17" s="41"/>
      <c r="C17" s="41"/>
      <c r="D17" s="41"/>
      <c r="E17" s="41"/>
      <c r="F17" s="41"/>
      <c r="G17" s="43"/>
      <c r="H17" s="43"/>
      <c r="I17" s="43"/>
      <c r="J17" s="68"/>
      <c r="K17" s="43"/>
      <c r="L17" s="43"/>
      <c r="M17" s="43"/>
      <c r="N17" s="68"/>
      <c r="O17" s="43"/>
      <c r="P17" s="42"/>
      <c r="Q17" s="42"/>
      <c r="R17" s="42"/>
      <c r="S17" s="42"/>
      <c r="T17" s="42"/>
      <c r="U17" s="42"/>
      <c r="V17" s="68"/>
      <c r="W17" s="42"/>
      <c r="Y17" s="42"/>
      <c r="Z17" s="42"/>
      <c r="AA17" s="42"/>
      <c r="AB17" s="42"/>
      <c r="AC17" s="89"/>
      <c r="AD17" s="71"/>
      <c r="AE17" s="71"/>
      <c r="AF17" s="71"/>
    </row>
    <row r="18" spans="1:32" x14ac:dyDescent="0.25">
      <c r="A18" s="1">
        <f t="shared" si="0"/>
        <v>8</v>
      </c>
      <c r="B18" s="41"/>
      <c r="C18" s="41"/>
      <c r="D18" s="41"/>
      <c r="E18" s="41"/>
      <c r="F18" s="41"/>
      <c r="G18" s="43"/>
      <c r="H18" s="43"/>
      <c r="I18" s="43"/>
      <c r="J18" s="68"/>
      <c r="K18" s="43"/>
      <c r="L18" s="43"/>
      <c r="M18" s="43"/>
      <c r="N18" s="68"/>
      <c r="O18" s="43"/>
      <c r="P18" s="42"/>
      <c r="Q18" s="42"/>
      <c r="R18" s="42"/>
      <c r="S18" s="42"/>
      <c r="T18" s="42"/>
      <c r="U18" s="42"/>
      <c r="V18" s="68"/>
      <c r="W18" s="42"/>
      <c r="Y18" s="42"/>
      <c r="Z18" s="42"/>
      <c r="AA18" s="42"/>
      <c r="AB18" s="42"/>
      <c r="AC18" s="89"/>
      <c r="AD18" s="71"/>
      <c r="AE18" s="71"/>
      <c r="AF18" s="71"/>
    </row>
    <row r="19" spans="1:32" x14ac:dyDescent="0.25">
      <c r="A19" s="1">
        <f t="shared" si="0"/>
        <v>9</v>
      </c>
      <c r="B19" s="41"/>
      <c r="C19" s="41"/>
      <c r="D19" s="41"/>
      <c r="E19" s="41"/>
      <c r="F19" s="41"/>
      <c r="G19" s="43"/>
      <c r="H19" s="43"/>
      <c r="I19" s="43"/>
      <c r="J19" s="68"/>
      <c r="K19" s="43"/>
      <c r="L19" s="43"/>
      <c r="M19" s="43"/>
      <c r="N19" s="68"/>
      <c r="O19" s="43"/>
      <c r="P19" s="42"/>
      <c r="Q19" s="42"/>
      <c r="R19" s="42"/>
      <c r="S19" s="42"/>
      <c r="T19" s="42"/>
      <c r="U19" s="42"/>
      <c r="V19" s="68"/>
      <c r="W19" s="42"/>
      <c r="Y19" s="42"/>
      <c r="Z19" s="42"/>
      <c r="AA19" s="42"/>
      <c r="AB19" s="42"/>
      <c r="AC19" s="89"/>
      <c r="AD19" s="71"/>
      <c r="AE19" s="71"/>
      <c r="AF19" s="71"/>
    </row>
    <row r="20" spans="1:32" x14ac:dyDescent="0.25">
      <c r="A20" s="1">
        <f t="shared" si="0"/>
        <v>10</v>
      </c>
      <c r="B20" s="41"/>
      <c r="C20" s="41"/>
      <c r="D20" s="41"/>
      <c r="E20" s="41"/>
      <c r="F20" s="41"/>
      <c r="G20" s="43"/>
      <c r="H20" s="43"/>
      <c r="I20" s="43"/>
      <c r="J20" s="68"/>
      <c r="K20" s="43"/>
      <c r="L20" s="43"/>
      <c r="M20" s="43"/>
      <c r="N20" s="68"/>
      <c r="O20" s="43"/>
      <c r="P20" s="42"/>
      <c r="Q20" s="42"/>
      <c r="R20" s="42"/>
      <c r="S20" s="42"/>
      <c r="T20" s="42"/>
      <c r="U20" s="42"/>
      <c r="V20" s="68"/>
      <c r="W20" s="42"/>
      <c r="Y20" s="42"/>
      <c r="Z20" s="42"/>
      <c r="AA20" s="42"/>
      <c r="AB20" s="42"/>
      <c r="AC20" s="89"/>
      <c r="AD20" s="71"/>
      <c r="AE20" s="71"/>
      <c r="AF20" s="71"/>
    </row>
    <row r="21" spans="1:32" x14ac:dyDescent="0.25">
      <c r="A21" s="1">
        <f t="shared" si="0"/>
        <v>11</v>
      </c>
      <c r="B21" s="41"/>
      <c r="C21" s="41"/>
      <c r="D21" s="41"/>
      <c r="E21" s="41"/>
      <c r="F21" s="41"/>
      <c r="G21" s="43"/>
      <c r="H21" s="43"/>
      <c r="I21" s="43"/>
      <c r="J21" s="68"/>
      <c r="K21" s="43"/>
      <c r="L21" s="43"/>
      <c r="M21" s="43"/>
      <c r="N21" s="68"/>
      <c r="O21" s="43"/>
      <c r="P21" s="42"/>
      <c r="Q21" s="42"/>
      <c r="R21" s="42"/>
      <c r="S21" s="42"/>
      <c r="T21" s="42"/>
      <c r="U21" s="42"/>
      <c r="V21" s="68"/>
      <c r="W21" s="42"/>
      <c r="Y21" s="42"/>
      <c r="Z21" s="42"/>
      <c r="AA21" s="42"/>
      <c r="AB21" s="42"/>
      <c r="AC21" s="89"/>
      <c r="AD21" s="71"/>
      <c r="AE21" s="71"/>
      <c r="AF21" s="71"/>
    </row>
    <row r="22" spans="1:32" x14ac:dyDescent="0.25">
      <c r="A22" s="1">
        <f t="shared" si="0"/>
        <v>12</v>
      </c>
      <c r="B22" s="41"/>
      <c r="C22" s="41"/>
      <c r="D22" s="41"/>
      <c r="E22" s="41"/>
      <c r="F22" s="41"/>
      <c r="G22" s="43"/>
      <c r="H22" s="43"/>
      <c r="I22" s="43"/>
      <c r="J22" s="68"/>
      <c r="K22" s="43"/>
      <c r="L22" s="43"/>
      <c r="M22" s="43"/>
      <c r="N22" s="68"/>
      <c r="O22" s="43"/>
      <c r="P22" s="42"/>
      <c r="Q22" s="42"/>
      <c r="R22" s="42"/>
      <c r="S22" s="42"/>
      <c r="T22" s="42"/>
      <c r="U22" s="42"/>
      <c r="V22" s="68"/>
      <c r="W22" s="42"/>
      <c r="Y22" s="42"/>
      <c r="Z22" s="42"/>
      <c r="AA22" s="42"/>
      <c r="AB22" s="42"/>
      <c r="AC22" s="89"/>
      <c r="AD22" s="71"/>
      <c r="AE22" s="71"/>
      <c r="AF22" s="71"/>
    </row>
    <row r="23" spans="1:32" x14ac:dyDescent="0.25">
      <c r="A23" s="1">
        <f t="shared" si="0"/>
        <v>13</v>
      </c>
      <c r="B23" s="41"/>
      <c r="C23" s="41"/>
      <c r="D23" s="41"/>
      <c r="E23" s="41"/>
      <c r="F23" s="41"/>
      <c r="G23" s="43"/>
      <c r="H23" s="43"/>
      <c r="I23" s="43"/>
      <c r="J23" s="68"/>
      <c r="K23" s="43"/>
      <c r="L23" s="43"/>
      <c r="M23" s="43"/>
      <c r="N23" s="68"/>
      <c r="O23" s="43"/>
      <c r="P23" s="42"/>
      <c r="Q23" s="42"/>
      <c r="R23" s="42"/>
      <c r="S23" s="42"/>
      <c r="T23" s="42"/>
      <c r="U23" s="42"/>
      <c r="V23" s="68"/>
      <c r="W23" s="42"/>
      <c r="Y23" s="42"/>
      <c r="Z23" s="42"/>
      <c r="AA23" s="42"/>
      <c r="AB23" s="42"/>
      <c r="AC23" s="89"/>
      <c r="AD23" s="71"/>
      <c r="AE23" s="71"/>
      <c r="AF23" s="71"/>
    </row>
    <row r="24" spans="1:32" s="16" customFormat="1" x14ac:dyDescent="0.25">
      <c r="A24" s="44"/>
      <c r="G24" s="99">
        <f>SUM(G11:G23)</f>
        <v>705333.33333333337</v>
      </c>
      <c r="H24" s="99">
        <f t="shared" ref="H24:AF24" si="1">SUM(H11:H23)</f>
        <v>176333.33333333334</v>
      </c>
      <c r="I24" s="99">
        <f t="shared" si="1"/>
        <v>0</v>
      </c>
      <c r="J24" s="99">
        <f t="shared" si="1"/>
        <v>881666.66666666674</v>
      </c>
      <c r="K24" s="99">
        <f t="shared" si="1"/>
        <v>69000</v>
      </c>
      <c r="L24" s="99">
        <f t="shared" si="1"/>
        <v>69000</v>
      </c>
      <c r="M24" s="99">
        <f t="shared" si="1"/>
        <v>0</v>
      </c>
      <c r="N24" s="99">
        <f t="shared" si="1"/>
        <v>138000</v>
      </c>
      <c r="O24" s="99">
        <f t="shared" si="1"/>
        <v>1019666.6666666667</v>
      </c>
      <c r="P24" s="99">
        <f t="shared" si="1"/>
        <v>100862.66666666667</v>
      </c>
      <c r="Q24" s="99">
        <f t="shared" si="1"/>
        <v>61716.666666666679</v>
      </c>
      <c r="R24" s="99">
        <f t="shared" si="1"/>
        <v>5290</v>
      </c>
      <c r="S24" s="99">
        <f t="shared" si="1"/>
        <v>0</v>
      </c>
      <c r="T24" s="99">
        <f t="shared" si="1"/>
        <v>0</v>
      </c>
      <c r="U24" s="99">
        <f t="shared" si="1"/>
        <v>0</v>
      </c>
      <c r="V24" s="99">
        <f t="shared" si="1"/>
        <v>167869.33333333334</v>
      </c>
      <c r="W24" s="99">
        <f t="shared" si="1"/>
        <v>851797.33333333337</v>
      </c>
      <c r="Y24" s="99">
        <f t="shared" si="1"/>
        <v>1019666.6666666667</v>
      </c>
      <c r="Z24" s="99">
        <f t="shared" si="1"/>
        <v>10925</v>
      </c>
      <c r="AA24" s="99">
        <f t="shared" si="1"/>
        <v>16905</v>
      </c>
      <c r="AB24" s="99">
        <f t="shared" si="1"/>
        <v>27600</v>
      </c>
      <c r="AC24" s="99">
        <f t="shared" si="1"/>
        <v>1075096.6666666667</v>
      </c>
      <c r="AD24" s="99">
        <f t="shared" si="1"/>
        <v>29388.888888888891</v>
      </c>
      <c r="AE24" s="99">
        <f t="shared" si="1"/>
        <v>84972.222222222219</v>
      </c>
      <c r="AF24" s="99">
        <f t="shared" si="1"/>
        <v>1189457.7777777778</v>
      </c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0FA85-C568-43EA-97AB-EA9BFF7C2588}">
  <dimension ref="A1:U32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11.42578125" style="1"/>
    <col min="2" max="2" width="41" customWidth="1"/>
    <col min="3" max="4" width="21.28515625" style="1" customWidth="1"/>
    <col min="5" max="5" width="7.140625" bestFit="1" customWidth="1"/>
    <col min="6" max="6" width="10.85546875" bestFit="1" customWidth="1"/>
    <col min="7" max="7" width="27.85546875" customWidth="1"/>
    <col min="8" max="9" width="17" customWidth="1"/>
    <col min="10" max="10" width="7" bestFit="1" customWidth="1"/>
    <col min="11" max="11" width="29.42578125" bestFit="1" customWidth="1"/>
    <col min="12" max="12" width="14.5703125" bestFit="1" customWidth="1"/>
    <col min="13" max="13" width="13.5703125" bestFit="1" customWidth="1"/>
    <col min="14" max="14" width="6.5703125" bestFit="1" customWidth="1"/>
    <col min="15" max="15" width="6.7109375" customWidth="1"/>
    <col min="16" max="16" width="11" bestFit="1" customWidth="1"/>
    <col min="17" max="17" width="7" bestFit="1" customWidth="1"/>
    <col min="18" max="18" width="10.42578125" bestFit="1" customWidth="1"/>
    <col min="19" max="19" width="19.7109375" bestFit="1" customWidth="1"/>
    <col min="20" max="20" width="15.7109375" bestFit="1" customWidth="1"/>
  </cols>
  <sheetData>
    <row r="1" spans="1:21" x14ac:dyDescent="0.25">
      <c r="A1" s="1" t="s">
        <v>129</v>
      </c>
    </row>
    <row r="4" spans="1:21" s="93" customFormat="1" ht="23.25" customHeight="1" thickBot="1" x14ac:dyDescent="0.3">
      <c r="A4" s="109"/>
      <c r="B4" s="110" t="s">
        <v>127</v>
      </c>
      <c r="C4" s="109"/>
      <c r="D4" s="109"/>
      <c r="G4" s="110" t="s">
        <v>128</v>
      </c>
      <c r="H4" s="111"/>
    </row>
    <row r="5" spans="1:21" ht="15.75" thickTop="1" x14ac:dyDescent="0.25"/>
    <row r="6" spans="1:21" x14ac:dyDescent="0.25">
      <c r="B6" s="15" t="s">
        <v>81</v>
      </c>
      <c r="C6" s="100" t="s">
        <v>113</v>
      </c>
      <c r="I6" s="100" t="s">
        <v>113</v>
      </c>
    </row>
    <row r="10" spans="1:21" s="16" customFormat="1" x14ac:dyDescent="0.25">
      <c r="A10" s="44"/>
      <c r="B10"/>
      <c r="C10" s="47" t="s">
        <v>96</v>
      </c>
      <c r="D10" s="47" t="s">
        <v>97</v>
      </c>
      <c r="E10"/>
      <c r="F10"/>
      <c r="G10"/>
      <c r="H10" s="47" t="s">
        <v>96</v>
      </c>
      <c r="I10" s="47" t="s">
        <v>97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x14ac:dyDescent="0.25">
      <c r="A11" s="1">
        <v>1</v>
      </c>
      <c r="B11" s="45" t="s">
        <v>87</v>
      </c>
      <c r="C11" s="98">
        <f>+'L. Rem'!G24</f>
        <v>705333.33333333337</v>
      </c>
      <c r="D11" s="98"/>
      <c r="G11" t="s">
        <v>120</v>
      </c>
      <c r="H11" s="3">
        <f>SUM(C11:C16)</f>
        <v>1019666.6666666667</v>
      </c>
    </row>
    <row r="12" spans="1:21" x14ac:dyDescent="0.25">
      <c r="A12" s="1">
        <f>+A11+1</f>
        <v>2</v>
      </c>
      <c r="B12" s="45" t="s">
        <v>52</v>
      </c>
      <c r="C12" s="98">
        <f>+'L. Rem'!H24</f>
        <v>176333.33333333334</v>
      </c>
      <c r="D12" s="98"/>
      <c r="G12" t="s">
        <v>121</v>
      </c>
      <c r="I12" s="3">
        <f>SUM(D17:D22)+D27</f>
        <v>223299.33333333334</v>
      </c>
    </row>
    <row r="13" spans="1:21" x14ac:dyDescent="0.25">
      <c r="A13" s="1">
        <f t="shared" ref="A13:A22" si="0">+A12+1</f>
        <v>3</v>
      </c>
      <c r="B13" s="45" t="s">
        <v>88</v>
      </c>
      <c r="C13" s="98">
        <f>+'L. Rem'!I11</f>
        <v>0</v>
      </c>
      <c r="D13" s="98"/>
      <c r="G13" t="s">
        <v>122</v>
      </c>
      <c r="I13" s="3">
        <f>+D23</f>
        <v>851797.33333333337</v>
      </c>
    </row>
    <row r="14" spans="1:21" x14ac:dyDescent="0.25">
      <c r="A14" s="1">
        <f t="shared" si="0"/>
        <v>4</v>
      </c>
      <c r="B14" s="45" t="s">
        <v>72</v>
      </c>
      <c r="C14" s="98">
        <f>+'L. Rem'!K24</f>
        <v>69000</v>
      </c>
      <c r="D14" s="98"/>
      <c r="G14" t="s">
        <v>123</v>
      </c>
      <c r="H14" s="3">
        <f>SUM(C24:C27)</f>
        <v>55430</v>
      </c>
    </row>
    <row r="15" spans="1:21" x14ac:dyDescent="0.25">
      <c r="A15" s="1">
        <f t="shared" si="0"/>
        <v>5</v>
      </c>
      <c r="B15" s="45" t="s">
        <v>73</v>
      </c>
      <c r="C15" s="98">
        <f>+'L. Rem'!L24</f>
        <v>69000</v>
      </c>
      <c r="D15" s="98"/>
      <c r="G15" t="s">
        <v>124</v>
      </c>
      <c r="H15" s="3">
        <f>SUM(C28:C29)</f>
        <v>114361.11111111111</v>
      </c>
    </row>
    <row r="16" spans="1:21" x14ac:dyDescent="0.25">
      <c r="A16" s="1">
        <f t="shared" si="0"/>
        <v>6</v>
      </c>
      <c r="B16" s="45" t="s">
        <v>90</v>
      </c>
      <c r="C16" s="98">
        <f>+'L. Rem'!M24</f>
        <v>0</v>
      </c>
      <c r="D16" s="98"/>
      <c r="G16" t="s">
        <v>125</v>
      </c>
      <c r="I16" s="3">
        <f>+D30</f>
        <v>114361.11111111111</v>
      </c>
    </row>
    <row r="17" spans="1:9" ht="15.75" thickBot="1" x14ac:dyDescent="0.3">
      <c r="A17" s="1">
        <f t="shared" si="0"/>
        <v>7</v>
      </c>
      <c r="B17" s="46" t="s">
        <v>92</v>
      </c>
      <c r="C17" s="98"/>
      <c r="D17" s="98">
        <f>+'L. Rem'!P24</f>
        <v>100862.66666666667</v>
      </c>
      <c r="G17" s="101" t="s">
        <v>126</v>
      </c>
      <c r="H17" s="102">
        <f>SUM(H11:H16)</f>
        <v>1189457.7777777778</v>
      </c>
      <c r="I17" s="102">
        <f>SUM(I11:I16)</f>
        <v>1189457.7777777778</v>
      </c>
    </row>
    <row r="18" spans="1:9" ht="15.75" thickTop="1" x14ac:dyDescent="0.25">
      <c r="A18" s="1">
        <f t="shared" si="0"/>
        <v>8</v>
      </c>
      <c r="B18" s="46" t="s">
        <v>93</v>
      </c>
      <c r="C18" s="98"/>
      <c r="D18" s="98">
        <f>+'L. Rem'!Q24</f>
        <v>61716.666666666679</v>
      </c>
    </row>
    <row r="19" spans="1:9" x14ac:dyDescent="0.25">
      <c r="A19" s="1">
        <f t="shared" si="0"/>
        <v>9</v>
      </c>
      <c r="B19" s="46" t="s">
        <v>67</v>
      </c>
      <c r="C19" s="98"/>
      <c r="D19" s="98">
        <f>+'L. Rem'!R24</f>
        <v>5290</v>
      </c>
    </row>
    <row r="20" spans="1:9" x14ac:dyDescent="0.25">
      <c r="A20" s="1">
        <f t="shared" si="0"/>
        <v>10</v>
      </c>
      <c r="B20" s="46" t="s">
        <v>94</v>
      </c>
      <c r="C20" s="98"/>
      <c r="D20" s="98">
        <f>+'L. Rem'!S24</f>
        <v>0</v>
      </c>
    </row>
    <row r="21" spans="1:9" x14ac:dyDescent="0.25">
      <c r="A21" s="1">
        <f t="shared" si="0"/>
        <v>11</v>
      </c>
      <c r="B21" s="46" t="s">
        <v>90</v>
      </c>
      <c r="C21" s="98"/>
      <c r="D21" s="98">
        <f>+'L. Rem'!T24</f>
        <v>0</v>
      </c>
    </row>
    <row r="22" spans="1:9" x14ac:dyDescent="0.25">
      <c r="A22" s="1">
        <f t="shared" si="0"/>
        <v>12</v>
      </c>
      <c r="B22" s="46" t="s">
        <v>95</v>
      </c>
      <c r="C22" s="98"/>
      <c r="D22" s="98">
        <f>+'L. Rem'!U24</f>
        <v>0</v>
      </c>
    </row>
    <row r="23" spans="1:9" x14ac:dyDescent="0.25">
      <c r="A23" s="1">
        <f>+A22+1</f>
        <v>13</v>
      </c>
      <c r="B23" s="46" t="s">
        <v>115</v>
      </c>
      <c r="C23" s="98"/>
      <c r="D23" s="98">
        <f>+'L. Rem'!W24</f>
        <v>851797.33333333337</v>
      </c>
    </row>
    <row r="24" spans="1:9" x14ac:dyDescent="0.25">
      <c r="A24" s="1">
        <f t="shared" ref="A24:A30" si="1">+A23+1</f>
        <v>14</v>
      </c>
      <c r="B24" s="103" t="s">
        <v>100</v>
      </c>
      <c r="C24" s="104">
        <f>+'L. Rem'!Z24</f>
        <v>10925</v>
      </c>
      <c r="D24" s="104"/>
    </row>
    <row r="25" spans="1:9" x14ac:dyDescent="0.25">
      <c r="A25" s="1">
        <f t="shared" si="1"/>
        <v>15</v>
      </c>
      <c r="B25" s="103" t="s">
        <v>101</v>
      </c>
      <c r="C25" s="104">
        <f>+'L. Rem'!AA24</f>
        <v>16905</v>
      </c>
      <c r="D25" s="104"/>
    </row>
    <row r="26" spans="1:9" x14ac:dyDescent="0.25">
      <c r="A26" s="1">
        <f t="shared" si="1"/>
        <v>16</v>
      </c>
      <c r="B26" s="103" t="s">
        <v>106</v>
      </c>
      <c r="C26" s="104">
        <f>+'L. Rem'!AB24</f>
        <v>27600</v>
      </c>
      <c r="D26" s="104"/>
    </row>
    <row r="27" spans="1:9" x14ac:dyDescent="0.25">
      <c r="A27" s="1">
        <f t="shared" si="1"/>
        <v>17</v>
      </c>
      <c r="B27" s="103" t="s">
        <v>114</v>
      </c>
      <c r="C27" s="104"/>
      <c r="D27" s="104">
        <f>+'L. Rem'!Z24+'L. Rem'!AA24+'L. Rem'!AB24</f>
        <v>55430</v>
      </c>
    </row>
    <row r="28" spans="1:9" x14ac:dyDescent="0.25">
      <c r="A28" s="1">
        <f t="shared" si="1"/>
        <v>18</v>
      </c>
      <c r="B28" s="103" t="s">
        <v>104</v>
      </c>
      <c r="C28" s="104">
        <f>+'L. Rem'!AD24</f>
        <v>29388.888888888891</v>
      </c>
      <c r="D28" s="104"/>
    </row>
    <row r="29" spans="1:9" x14ac:dyDescent="0.25">
      <c r="A29" s="1">
        <f t="shared" si="1"/>
        <v>19</v>
      </c>
      <c r="B29" s="103" t="s">
        <v>105</v>
      </c>
      <c r="C29" s="104">
        <f>+'L. Rem'!AE24</f>
        <v>84972.222222222219</v>
      </c>
      <c r="D29" s="104"/>
    </row>
    <row r="30" spans="1:9" x14ac:dyDescent="0.25">
      <c r="A30" s="1">
        <f t="shared" si="1"/>
        <v>20</v>
      </c>
      <c r="B30" s="103" t="s">
        <v>116</v>
      </c>
      <c r="C30" s="104"/>
      <c r="D30" s="104">
        <f>SUM(C28:C30)</f>
        <v>114361.11111111111</v>
      </c>
    </row>
    <row r="31" spans="1:9" ht="15.75" thickBot="1" x14ac:dyDescent="0.3">
      <c r="B31" s="101" t="s">
        <v>112</v>
      </c>
      <c r="C31" s="102">
        <f>SUM(C11:C30)</f>
        <v>1189457.777777778</v>
      </c>
      <c r="D31" s="102">
        <f>SUM(D11:D30)</f>
        <v>1189457.7777777778</v>
      </c>
    </row>
    <row r="32" spans="1: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LIQ. TEORICA</vt:lpstr>
      <vt:lpstr>LIqui</vt:lpstr>
      <vt:lpstr>LIqui (2)</vt:lpstr>
      <vt:lpstr>L. Rem</vt:lpstr>
      <vt:lpstr>Centralizacion</vt:lpstr>
      <vt:lpstr>'LIQ. TEORICA'!Área_de_impresión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eduardo jaña lagos</dc:creator>
  <cp:lastModifiedBy>juan eduardo jaña lagos</cp:lastModifiedBy>
  <cp:lastPrinted>2024-04-18T01:35:40Z</cp:lastPrinted>
  <dcterms:created xsi:type="dcterms:W3CDTF">2024-04-08T23:49:04Z</dcterms:created>
  <dcterms:modified xsi:type="dcterms:W3CDTF">2024-04-20T23:54:27Z</dcterms:modified>
</cp:coreProperties>
</file>