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698b3afc4b8c8d/01- Proyecto OTEC PerfeccionaT/11- Cursos de capacitaciones PerfeccionaT/Legislación Laboral/"/>
    </mc:Choice>
  </mc:AlternateContent>
  <xr:revisionPtr revIDLastSave="466" documentId="11_9248B46DC1CBB2E3ED7FF6F9903E8C1851038383" xr6:coauthVersionLast="47" xr6:coauthVersionMax="47" xr10:uidLastSave="{8CF8D4EA-609A-4A19-8D6B-D0AB3F03EB5B}"/>
  <bookViews>
    <workbookView xWindow="-120" yWindow="-120" windowWidth="29040" windowHeight="15720" activeTab="3" xr2:uid="{00000000-000D-0000-FFFF-FFFF00000000}"/>
  </bookViews>
  <sheets>
    <sheet name="Cálculo 1" sheetId="1" r:id="rId1"/>
    <sheet name="Liquidacion" sheetId="2" r:id="rId2"/>
    <sheet name="Calculo 2" sheetId="3" r:id="rId3"/>
    <sheet name="Liquidacion 2" sheetId="4" r:id="rId4"/>
  </sheets>
  <definedNames>
    <definedName name="_xlnm._FilterDatabase" localSheetId="0" hidden="1">'Cálculo 1'!$B$7:$I$12</definedName>
    <definedName name="_xlnm._FilterDatabase" localSheetId="2" hidden="1">'Calculo 2'!$B$7:$I$12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4" l="1"/>
  <c r="P24" i="4"/>
  <c r="O10" i="4"/>
  <c r="P10" i="4"/>
  <c r="O9" i="4"/>
  <c r="O28" i="4" l="1"/>
  <c r="O14" i="4"/>
  <c r="G29" i="4" l="1"/>
  <c r="K29" i="4" s="1"/>
  <c r="K28" i="4"/>
  <c r="G28" i="4"/>
  <c r="L8" i="4"/>
  <c r="L10" i="4" s="1"/>
  <c r="L15" i="4"/>
  <c r="H15" i="4"/>
  <c r="F25" i="3"/>
  <c r="E25" i="3"/>
  <c r="F24" i="3"/>
  <c r="E24" i="3"/>
  <c r="G5" i="4"/>
  <c r="K5" i="4" s="1"/>
  <c r="K3" i="4"/>
  <c r="G3" i="4"/>
  <c r="H8" i="4" s="1"/>
  <c r="H10" i="4" s="1"/>
  <c r="C3" i="4"/>
  <c r="D8" i="4" s="1"/>
  <c r="D10" i="4" s="1"/>
  <c r="D17" i="4" s="1"/>
  <c r="L44" i="4"/>
  <c r="H44" i="4"/>
  <c r="D44" i="4"/>
  <c r="C30" i="4"/>
  <c r="G20" i="4"/>
  <c r="H20" i="4" s="1"/>
  <c r="G19" i="4"/>
  <c r="K19" i="4" s="1"/>
  <c r="L19" i="4" s="1"/>
  <c r="O18" i="3"/>
  <c r="O16" i="3"/>
  <c r="M10" i="3"/>
  <c r="L10" i="3"/>
  <c r="K10" i="3"/>
  <c r="H8" i="2"/>
  <c r="H44" i="2"/>
  <c r="G30" i="2"/>
  <c r="H15" i="2"/>
  <c r="D15" i="2"/>
  <c r="D8" i="2"/>
  <c r="D10" i="2" s="1"/>
  <c r="C20" i="2"/>
  <c r="D20" i="2" s="1"/>
  <c r="C19" i="2"/>
  <c r="D19" i="2" s="1"/>
  <c r="M25" i="1"/>
  <c r="E20" i="1"/>
  <c r="G20" i="1"/>
  <c r="G24" i="1"/>
  <c r="E24" i="1"/>
  <c r="M24" i="1"/>
  <c r="K36" i="1"/>
  <c r="E22" i="1"/>
  <c r="E21" i="1"/>
  <c r="M13" i="1"/>
  <c r="K13" i="1"/>
  <c r="K10" i="1"/>
  <c r="C30" i="2"/>
  <c r="D44" i="2"/>
  <c r="K30" i="4" l="1"/>
  <c r="G30" i="4"/>
  <c r="H17" i="4"/>
  <c r="G35" i="4" s="1"/>
  <c r="K20" i="4"/>
  <c r="H19" i="4"/>
  <c r="H24" i="4" s="1"/>
  <c r="H25" i="4" s="1"/>
  <c r="L17" i="4"/>
  <c r="C35" i="4"/>
  <c r="D31" i="4"/>
  <c r="D30" i="4"/>
  <c r="H31" i="4"/>
  <c r="D20" i="4"/>
  <c r="D19" i="4"/>
  <c r="G19" i="2"/>
  <c r="H19" i="2" s="1"/>
  <c r="H24" i="2" s="1"/>
  <c r="G20" i="2"/>
  <c r="H20" i="2" s="1"/>
  <c r="D17" i="2"/>
  <c r="H10" i="2"/>
  <c r="H17" i="2" s="1"/>
  <c r="D24" i="2"/>
  <c r="L20" i="4" l="1"/>
  <c r="L24" i="4" s="1"/>
  <c r="L25" i="4" s="1"/>
  <c r="H30" i="4"/>
  <c r="H32" i="4" s="1"/>
  <c r="D24" i="4"/>
  <c r="D25" i="4" s="1"/>
  <c r="K35" i="4"/>
  <c r="L31" i="4"/>
  <c r="L30" i="4"/>
  <c r="L32" i="4" s="1"/>
  <c r="H47" i="4"/>
  <c r="H49" i="4" s="1"/>
  <c r="H51" i="4" s="1"/>
  <c r="G36" i="4"/>
  <c r="G37" i="4" s="1"/>
  <c r="D32" i="4"/>
  <c r="H31" i="2"/>
  <c r="H25" i="2"/>
  <c r="G35" i="2"/>
  <c r="H30" i="2"/>
  <c r="H32" i="2" s="1"/>
  <c r="C35" i="2"/>
  <c r="D31" i="2"/>
  <c r="D30" i="2"/>
  <c r="D25" i="2"/>
  <c r="K36" i="4" l="1"/>
  <c r="K37" i="4" s="1"/>
  <c r="L47" i="4"/>
  <c r="L49" i="4" s="1"/>
  <c r="L51" i="4" s="1"/>
  <c r="C36" i="4"/>
  <c r="C37" i="4" s="1"/>
  <c r="D47" i="4"/>
  <c r="D49" i="4" s="1"/>
  <c r="D51" i="4" s="1"/>
  <c r="C37" i="2"/>
  <c r="H47" i="2"/>
  <c r="G36" i="2"/>
  <c r="G37" i="2" s="1"/>
  <c r="D32" i="2"/>
  <c r="C36" i="2" s="1"/>
  <c r="H51" i="2" l="1"/>
  <c r="H49" i="2"/>
  <c r="D47" i="2"/>
  <c r="D51" i="2" l="1"/>
  <c r="D49" i="2"/>
</calcChain>
</file>

<file path=xl/sharedStrings.xml><?xml version="1.0" encoding="utf-8"?>
<sst xmlns="http://schemas.openxmlformats.org/spreadsheetml/2006/main" count="282" uniqueCount="106">
  <si>
    <t xml:space="preserve">Taller de cálculo de remuneraciones y finiquitos </t>
  </si>
  <si>
    <t xml:space="preserve">Desarrollo ejercicio práctico </t>
  </si>
  <si>
    <t xml:space="preserve">Condiciones contractuales </t>
  </si>
  <si>
    <t xml:space="preserve">Sueldo base </t>
  </si>
  <si>
    <t xml:space="preserve">Gratificación </t>
  </si>
  <si>
    <t xml:space="preserve">Colación </t>
  </si>
  <si>
    <t xml:space="preserve">Movilización </t>
  </si>
  <si>
    <t xml:space="preserve">25% imponible </t>
  </si>
  <si>
    <t>Se pide;</t>
  </si>
  <si>
    <t>Desarrollar cálculo de liquidación de sueldo por febrero y marzo</t>
  </si>
  <si>
    <t>Aplica conocimiento de acuerdo a lo revisado en clases</t>
  </si>
  <si>
    <t>Realizar un análisis laboral de la situación contractual</t>
  </si>
  <si>
    <t>Eduardito, ingreso a trabajar el día 15 de febrero 2024, con un contrato a plazo fijo por 60 días. // dentro del primer mes trabajado no se presentó a trabajar 20 de febrero y 27 del mismo mes. En el mes de marzo trabajo 28 dias</t>
  </si>
  <si>
    <t>Cargo</t>
  </si>
  <si>
    <t>Guardia Seguridad</t>
  </si>
  <si>
    <t xml:space="preserve">Bono asistencia </t>
  </si>
  <si>
    <t>HHEE</t>
  </si>
  <si>
    <t xml:space="preserve">AFP </t>
  </si>
  <si>
    <t>Salud</t>
  </si>
  <si>
    <t>Provida</t>
  </si>
  <si>
    <t>Fonasa</t>
  </si>
  <si>
    <t>DIAS T.</t>
  </si>
  <si>
    <t>JORNADA</t>
  </si>
  <si>
    <t>TIPO DE CONTRATO</t>
  </si>
  <si>
    <t>SUELDO BASE</t>
  </si>
  <si>
    <t>GRATIFICACION</t>
  </si>
  <si>
    <t>H. EXTRAS</t>
  </si>
  <si>
    <t>TOTAL HABERES IMPONIBLES</t>
  </si>
  <si>
    <t>COLACION</t>
  </si>
  <si>
    <t>MOVILIZACION</t>
  </si>
  <si>
    <t>CARGAS FAMILIARES</t>
  </si>
  <si>
    <t>TOTAL HABERES NO IMPONIBLES</t>
  </si>
  <si>
    <t xml:space="preserve">TOTAL HABERES  </t>
  </si>
  <si>
    <t>DESCUENTOS PREVISIONALES</t>
  </si>
  <si>
    <t>AFP capital</t>
  </si>
  <si>
    <t>AFC</t>
  </si>
  <si>
    <t>IMPUESTO UNICO</t>
  </si>
  <si>
    <t>Imponibles</t>
  </si>
  <si>
    <t xml:space="preserve"> - dcto prev.</t>
  </si>
  <si>
    <t>Base tributable</t>
  </si>
  <si>
    <t>OTROS DESCUENTOS</t>
  </si>
  <si>
    <t>Cuota Sindical</t>
  </si>
  <si>
    <t>Dcto prestamo CCAF</t>
  </si>
  <si>
    <t>Ahorro - seguro CCAf</t>
  </si>
  <si>
    <t>TOTAL DESCUENTOS</t>
  </si>
  <si>
    <t>ALCANCE LIQUIDO</t>
  </si>
  <si>
    <t>ANTICIPO</t>
  </si>
  <si>
    <t>SUELDO LIQUIDO O POR PAGAR</t>
  </si>
  <si>
    <t>Los datos previsionales deben ser extraído de PreviRed</t>
  </si>
  <si>
    <t>Los datos del impuesto único deben ser extraídos del portal del SII</t>
  </si>
  <si>
    <t>Comente:</t>
  </si>
  <si>
    <t>a)</t>
  </si>
  <si>
    <t>b)</t>
  </si>
  <si>
    <t>c)</t>
  </si>
  <si>
    <t>e)</t>
  </si>
  <si>
    <t>f)</t>
  </si>
  <si>
    <t>d)</t>
  </si>
  <si>
    <t>1 Alta Feb</t>
  </si>
  <si>
    <t>Dias</t>
  </si>
  <si>
    <t>M= 0</t>
  </si>
  <si>
    <t>M= 1</t>
  </si>
  <si>
    <t>NO trabajados</t>
  </si>
  <si>
    <t>c) :</t>
  </si>
  <si>
    <t xml:space="preserve">El bono de asistencia solo se paga, si en el mes tiene más del 50% des asistencia </t>
  </si>
  <si>
    <t>45 Horas Semanales</t>
  </si>
  <si>
    <t>44 Horas Semanales</t>
  </si>
  <si>
    <t>Capital</t>
  </si>
  <si>
    <t xml:space="preserve">Analista </t>
  </si>
  <si>
    <t>HHEE Febrero</t>
  </si>
  <si>
    <t>HHEE Marzo</t>
  </si>
  <si>
    <t>Desarrollar cálculo de liquidación de sueldo por Enero  - Febrero - Marzo y su finiquito</t>
  </si>
  <si>
    <t>Plazo Fijo</t>
  </si>
  <si>
    <t>25% Imponible</t>
  </si>
  <si>
    <t>8 Horas Extras</t>
  </si>
  <si>
    <t>Bono Asistencia</t>
  </si>
  <si>
    <t>AFP PROVIDA</t>
  </si>
  <si>
    <t>Fernanda, ingreso a trabajar el  01 de enero del 2024, dentro del mes tuvo un accidente, y se lesiono con lo cual tuvo una LM de 7 dias. Ella ingreso con un contrato a plazo indefinido - en una jornada de 44 horas semanales distribuida de Lunes - Viernes -- febrero lo trabajo sin problemas, su jefe por su esfuerzo y compromiso autorizo un pago de un bono de 100,000,- // en el mes de marzo Fernanda, deside  optar por otra oportunidad laboral y renuncia el 30 de marzo</t>
  </si>
  <si>
    <t>Trabajador se incorpora al sindicato con una cuota mensual de 15,000,- desde enero</t>
  </si>
  <si>
    <t>M=0</t>
  </si>
  <si>
    <t>M=1</t>
  </si>
  <si>
    <t>M=2</t>
  </si>
  <si>
    <t>Renuncia</t>
  </si>
  <si>
    <t>Art 159 - 2</t>
  </si>
  <si>
    <t>Pagos 1</t>
  </si>
  <si>
    <t>Dias Trabajados</t>
  </si>
  <si>
    <t>Pagos 2</t>
  </si>
  <si>
    <t>Vacaciones Proporcionales</t>
  </si>
  <si>
    <t>Pagos 3</t>
  </si>
  <si>
    <t>N//A</t>
  </si>
  <si>
    <t>Total Dias Habiles</t>
  </si>
  <si>
    <t>Total Dias Inhabiles</t>
  </si>
  <si>
    <t>Total Dias a Liquidar</t>
  </si>
  <si>
    <t>INDEFINIDO</t>
  </si>
  <si>
    <t>Bono</t>
  </si>
  <si>
    <t>25 HHEE</t>
  </si>
  <si>
    <t>15 HHEE</t>
  </si>
  <si>
    <t>AFP CAPITAL</t>
  </si>
  <si>
    <t>RESUMEN DE FINIQUITO</t>
  </si>
  <si>
    <t>SUELDO DEL MES</t>
  </si>
  <si>
    <t>VACACIONES</t>
  </si>
  <si>
    <t>finiquito liquido</t>
  </si>
  <si>
    <t>RENUNCIA VOLUNTARIA ART 159-2</t>
  </si>
  <si>
    <t>VALORIZACION DE FINIQUITO</t>
  </si>
  <si>
    <t>Valor dia</t>
  </si>
  <si>
    <t>Caso  1</t>
  </si>
  <si>
    <t>Caso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</si>
</sst>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0.0000000"/>
    <numFmt numFmtId="165" formatCode="0.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8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1" applyNumberFormat="0" applyFill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2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/>
    <xf numFmtId="0" fontId="6" fillId="4" borderId="2" xfId="0" applyFont="1" applyFill="1" applyBorder="1"/>
    <xf numFmtId="0" fontId="0" fillId="4" borderId="2" xfId="0" applyFill="1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42" fontId="0" fillId="0" borderId="7" xfId="4" applyFont="1" applyBorder="1"/>
    <xf numFmtId="0" fontId="0" fillId="0" borderId="7" xfId="0" applyBorder="1"/>
    <xf numFmtId="0" fontId="0" fillId="0" borderId="6" xfId="0" applyBorder="1"/>
    <xf numFmtId="42" fontId="0" fillId="0" borderId="0" xfId="4" applyFont="1" applyBorder="1"/>
    <xf numFmtId="0" fontId="0" fillId="6" borderId="0" xfId="0" applyFill="1"/>
    <xf numFmtId="164" fontId="0" fillId="0" borderId="0" xfId="0" applyNumberFormat="1"/>
    <xf numFmtId="0" fontId="4" fillId="0" borderId="10" xfId="0" applyFont="1" applyBorder="1"/>
    <xf numFmtId="0" fontId="0" fillId="0" borderId="11" xfId="0" applyBorder="1"/>
    <xf numFmtId="42" fontId="4" fillId="0" borderId="12" xfId="0" applyNumberFormat="1" applyFont="1" applyBorder="1"/>
    <xf numFmtId="0" fontId="4" fillId="7" borderId="6" xfId="0" applyFont="1" applyFill="1" applyBorder="1"/>
    <xf numFmtId="0" fontId="0" fillId="7" borderId="0" xfId="0" applyFill="1"/>
    <xf numFmtId="42" fontId="4" fillId="7" borderId="7" xfId="0" applyNumberFormat="1" applyFont="1" applyFill="1" applyBorder="1"/>
    <xf numFmtId="0" fontId="4" fillId="0" borderId="6" xfId="0" applyFont="1" applyBorder="1"/>
    <xf numFmtId="10" fontId="0" fillId="0" borderId="0" xfId="0" applyNumberFormat="1"/>
    <xf numFmtId="10" fontId="4" fillId="0" borderId="0" xfId="0" applyNumberFormat="1" applyFont="1"/>
    <xf numFmtId="42" fontId="1" fillId="0" borderId="7" xfId="4" applyFont="1" applyBorder="1"/>
    <xf numFmtId="0" fontId="0" fillId="0" borderId="13" xfId="0" applyBorder="1"/>
    <xf numFmtId="9" fontId="0" fillId="0" borderId="14" xfId="0" applyNumberFormat="1" applyBorder="1"/>
    <xf numFmtId="42" fontId="0" fillId="0" borderId="15" xfId="4" applyFont="1" applyBorder="1"/>
    <xf numFmtId="0" fontId="4" fillId="0" borderId="16" xfId="0" applyFont="1" applyBorder="1"/>
    <xf numFmtId="0" fontId="4" fillId="0" borderId="17" xfId="0" applyFont="1" applyBorder="1"/>
    <xf numFmtId="42" fontId="4" fillId="0" borderId="18" xfId="0" applyNumberFormat="1" applyFont="1" applyBorder="1"/>
    <xf numFmtId="42" fontId="0" fillId="0" borderId="0" xfId="0" applyNumberFormat="1"/>
    <xf numFmtId="0" fontId="4" fillId="0" borderId="13" xfId="0" applyFont="1" applyBorder="1"/>
    <xf numFmtId="42" fontId="4" fillId="0" borderId="14" xfId="0" applyNumberFormat="1" applyFont="1" applyBorder="1"/>
    <xf numFmtId="0" fontId="0" fillId="0" borderId="15" xfId="0" applyBorder="1"/>
    <xf numFmtId="0" fontId="4" fillId="0" borderId="18" xfId="0" applyFont="1" applyBorder="1"/>
    <xf numFmtId="42" fontId="0" fillId="0" borderId="14" xfId="4" applyFont="1" applyBorder="1"/>
    <xf numFmtId="0" fontId="0" fillId="0" borderId="17" xfId="0" applyBorder="1"/>
    <xf numFmtId="0" fontId="4" fillId="0" borderId="11" xfId="0" applyFont="1" applyBorder="1"/>
    <xf numFmtId="42" fontId="0" fillId="0" borderId="7" xfId="0" applyNumberFormat="1" applyBorder="1"/>
    <xf numFmtId="0" fontId="7" fillId="8" borderId="10" xfId="0" applyFont="1" applyFill="1" applyBorder="1"/>
    <xf numFmtId="0" fontId="7" fillId="8" borderId="11" xfId="0" applyFont="1" applyFill="1" applyBorder="1"/>
    <xf numFmtId="42" fontId="7" fillId="8" borderId="12" xfId="0" applyNumberFormat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4" fillId="9" borderId="0" xfId="0" applyFont="1" applyFill="1"/>
    <xf numFmtId="0" fontId="4" fillId="9" borderId="0" xfId="0" applyFont="1" applyFill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9" borderId="0" xfId="0" applyFill="1"/>
    <xf numFmtId="9" fontId="0" fillId="0" borderId="0" xfId="0" applyNumberFormat="1"/>
    <xf numFmtId="42" fontId="0" fillId="0" borderId="0" xfId="4" applyFont="1"/>
    <xf numFmtId="165" fontId="0" fillId="9" borderId="0" xfId="0" applyNumberFormat="1" applyFill="1"/>
    <xf numFmtId="42" fontId="4" fillId="9" borderId="2" xfId="4" applyFont="1" applyFill="1" applyBorder="1"/>
    <xf numFmtId="42" fontId="4" fillId="10" borderId="2" xfId="4" applyFont="1" applyFill="1" applyBorder="1"/>
    <xf numFmtId="0" fontId="9" fillId="0" borderId="19" xfId="1" applyFont="1" applyFill="1" applyBorder="1" applyAlignment="1">
      <alignment horizontal="center"/>
    </xf>
    <xf numFmtId="0" fontId="9" fillId="0" borderId="20" xfId="1" applyFont="1" applyFill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9" borderId="22" xfId="0" applyFont="1" applyFill="1" applyBorder="1" applyAlignment="1">
      <alignment horizontal="left" vertical="top" wrapText="1"/>
    </xf>
    <xf numFmtId="0" fontId="0" fillId="9" borderId="23" xfId="0" applyFill="1" applyBorder="1" applyAlignment="1">
      <alignment horizontal="left" vertical="top" wrapText="1"/>
    </xf>
    <xf numFmtId="0" fontId="0" fillId="9" borderId="24" xfId="0" applyFill="1" applyBorder="1" applyAlignment="1">
      <alignment horizontal="left" vertical="top" wrapText="1"/>
    </xf>
    <xf numFmtId="0" fontId="0" fillId="9" borderId="25" xfId="0" applyFill="1" applyBorder="1" applyAlignment="1">
      <alignment horizontal="left" vertical="top" wrapText="1"/>
    </xf>
    <xf numFmtId="0" fontId="0" fillId="9" borderId="0" xfId="0" applyFill="1" applyAlignment="1">
      <alignment horizontal="left" vertical="top" wrapText="1"/>
    </xf>
    <xf numFmtId="0" fontId="0" fillId="9" borderId="26" xfId="0" applyFill="1" applyBorder="1" applyAlignment="1">
      <alignment horizontal="left" vertical="top" wrapText="1"/>
    </xf>
    <xf numFmtId="0" fontId="0" fillId="9" borderId="27" xfId="0" applyFill="1" applyBorder="1" applyAlignment="1">
      <alignment horizontal="left" vertical="top" wrapText="1"/>
    </xf>
    <xf numFmtId="0" fontId="0" fillId="9" borderId="14" xfId="0" applyFill="1" applyBorder="1" applyAlignment="1">
      <alignment horizontal="left" vertical="top" wrapText="1"/>
    </xf>
    <xf numFmtId="0" fontId="0" fillId="9" borderId="28" xfId="0" applyFill="1" applyBorder="1" applyAlignment="1">
      <alignment horizontal="left" vertical="top" wrapText="1"/>
    </xf>
    <xf numFmtId="0" fontId="1" fillId="3" borderId="27" xfId="3" applyBorder="1" applyAlignment="1">
      <alignment horizontal="left"/>
    </xf>
    <xf numFmtId="0" fontId="1" fillId="3" borderId="14" xfId="3" applyBorder="1" applyAlignment="1">
      <alignment horizontal="left"/>
    </xf>
    <xf numFmtId="0" fontId="1" fillId="3" borderId="28" xfId="3" applyBorder="1" applyAlignment="1">
      <alignment horizontal="left"/>
    </xf>
    <xf numFmtId="14" fontId="3" fillId="2" borderId="0" xfId="2" applyNumberFormat="1" applyAlignment="1">
      <alignment horizontal="center" vertical="top" wrapText="1"/>
    </xf>
    <xf numFmtId="0" fontId="1" fillId="3" borderId="22" xfId="3" applyBorder="1" applyAlignment="1">
      <alignment horizontal="left"/>
    </xf>
    <xf numFmtId="0" fontId="1" fillId="3" borderId="23" xfId="3" applyBorder="1" applyAlignment="1">
      <alignment horizontal="left"/>
    </xf>
    <xf numFmtId="0" fontId="1" fillId="3" borderId="24" xfId="3" applyBorder="1" applyAlignment="1">
      <alignment horizontal="left"/>
    </xf>
    <xf numFmtId="0" fontId="1" fillId="3" borderId="25" xfId="3" applyBorder="1" applyAlignment="1">
      <alignment horizontal="left"/>
    </xf>
    <xf numFmtId="0" fontId="1" fillId="3" borderId="0" xfId="3" applyBorder="1" applyAlignment="1">
      <alignment horizontal="left"/>
    </xf>
    <xf numFmtId="0" fontId="1" fillId="3" borderId="26" xfId="3" applyBorder="1" applyAlignment="1">
      <alignment horizontal="left"/>
    </xf>
    <xf numFmtId="0" fontId="4" fillId="3" borderId="25" xfId="3" applyFont="1" applyBorder="1" applyAlignment="1">
      <alignment horizontal="left"/>
    </xf>
    <xf numFmtId="0" fontId="4" fillId="3" borderId="0" xfId="3" applyFont="1" applyBorder="1" applyAlignment="1">
      <alignment horizontal="left"/>
    </xf>
    <xf numFmtId="0" fontId="4" fillId="3" borderId="26" xfId="3" applyFont="1" applyBorder="1" applyAlignment="1">
      <alignment horizontal="left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11" borderId="29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30" xfId="0" applyFont="1" applyBorder="1"/>
    <xf numFmtId="0" fontId="4" fillId="11" borderId="30" xfId="0" applyFont="1" applyFill="1" applyBorder="1" applyAlignment="1">
      <alignment horizontal="center"/>
    </xf>
    <xf numFmtId="0" fontId="4" fillId="11" borderId="30" xfId="0" applyFont="1" applyFill="1" applyBorder="1"/>
    <xf numFmtId="0" fontId="0" fillId="11" borderId="30" xfId="0" applyFill="1" applyBorder="1"/>
    <xf numFmtId="0" fontId="4" fillId="0" borderId="30" xfId="0" applyFont="1" applyFill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10" borderId="30" xfId="0" applyFont="1" applyFill="1" applyBorder="1" applyAlignment="1">
      <alignment horizontal="center" vertical="center" wrapText="1"/>
    </xf>
    <xf numFmtId="42" fontId="10" fillId="0" borderId="0" xfId="4" applyFont="1"/>
    <xf numFmtId="42" fontId="4" fillId="0" borderId="30" xfId="4" applyFont="1" applyBorder="1"/>
    <xf numFmtId="0" fontId="8" fillId="0" borderId="0" xfId="0" applyFont="1" applyAlignment="1">
      <alignment horizontal="center"/>
    </xf>
    <xf numFmtId="0" fontId="4" fillId="6" borderId="0" xfId="0" applyFont="1" applyFill="1"/>
  </cellXfs>
  <cellStyles count="5">
    <cellStyle name="60% - Énfasis2" xfId="3" builtinId="36"/>
    <cellStyle name="Celda vinculada" xfId="1" builtinId="24"/>
    <cellStyle name="Énfasis2" xfId="2" builtinId="33"/>
    <cellStyle name="Moneda [0]" xfId="4" builtinId="7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54"/>
  <sheetViews>
    <sheetView showGridLines="0" zoomScale="115" zoomScaleNormal="115" workbookViewId="0"/>
  </sheetViews>
  <sheetFormatPr baseColWidth="10" defaultColWidth="9.140625" defaultRowHeight="15" x14ac:dyDescent="0.25"/>
  <cols>
    <col min="2" max="2" width="21" customWidth="1"/>
    <col min="3" max="3" width="17" bestFit="1" customWidth="1"/>
    <col min="5" max="5" width="13.28515625" customWidth="1"/>
    <col min="7" max="7" width="10.42578125" bestFit="1" customWidth="1"/>
    <col min="11" max="11" width="12.85546875" customWidth="1"/>
    <col min="12" max="12" width="11.28515625" bestFit="1" customWidth="1"/>
    <col min="13" max="13" width="17" customWidth="1"/>
  </cols>
  <sheetData>
    <row r="2" spans="2:14" ht="23.25" x14ac:dyDescent="0.35">
      <c r="B2" s="58" t="s">
        <v>0</v>
      </c>
      <c r="C2" s="59"/>
      <c r="D2" s="59"/>
      <c r="E2" s="59"/>
      <c r="F2" s="59"/>
      <c r="G2" s="59"/>
      <c r="H2" s="59"/>
      <c r="I2" s="60"/>
    </row>
    <row r="5" spans="2:14" x14ac:dyDescent="0.25">
      <c r="B5" s="61" t="s">
        <v>1</v>
      </c>
      <c r="C5" s="62"/>
    </row>
    <row r="6" spans="2:14" x14ac:dyDescent="0.25">
      <c r="K6" s="1" t="s">
        <v>57</v>
      </c>
    </row>
    <row r="7" spans="2:14" x14ac:dyDescent="0.25">
      <c r="B7" s="75" t="s">
        <v>12</v>
      </c>
      <c r="C7" s="75"/>
      <c r="D7" s="75"/>
      <c r="E7" s="75"/>
      <c r="F7" s="75"/>
      <c r="G7" s="75"/>
      <c r="H7" s="75"/>
      <c r="I7" s="75"/>
      <c r="K7" s="51" t="s">
        <v>59</v>
      </c>
      <c r="L7" s="51"/>
      <c r="M7" s="51" t="s">
        <v>60</v>
      </c>
    </row>
    <row r="8" spans="2:14" x14ac:dyDescent="0.25">
      <c r="B8" s="75"/>
      <c r="C8" s="75"/>
      <c r="D8" s="75"/>
      <c r="E8" s="75"/>
      <c r="F8" s="75"/>
      <c r="G8" s="75"/>
      <c r="H8" s="75"/>
      <c r="I8" s="75"/>
      <c r="K8" s="42">
        <v>30</v>
      </c>
      <c r="L8" t="s">
        <v>58</v>
      </c>
      <c r="M8" s="42">
        <v>30</v>
      </c>
      <c r="N8" t="s">
        <v>58</v>
      </c>
    </row>
    <row r="9" spans="2:14" x14ac:dyDescent="0.25">
      <c r="B9" s="75"/>
      <c r="C9" s="75"/>
      <c r="D9" s="75"/>
      <c r="E9" s="75"/>
      <c r="F9" s="75"/>
      <c r="G9" s="75"/>
      <c r="H9" s="75"/>
      <c r="I9" s="75"/>
      <c r="K9" s="42">
        <v>-14</v>
      </c>
      <c r="M9" s="42"/>
    </row>
    <row r="10" spans="2:14" x14ac:dyDescent="0.25">
      <c r="B10" s="75"/>
      <c r="C10" s="75"/>
      <c r="D10" s="75"/>
      <c r="E10" s="75"/>
      <c r="F10" s="75"/>
      <c r="G10" s="75"/>
      <c r="H10" s="75"/>
      <c r="I10" s="75"/>
      <c r="K10" s="45">
        <f>SUM(K8:K9)</f>
        <v>16</v>
      </c>
      <c r="M10" s="42">
        <v>30</v>
      </c>
      <c r="N10" t="s">
        <v>58</v>
      </c>
    </row>
    <row r="11" spans="2:14" x14ac:dyDescent="0.25">
      <c r="B11" s="75"/>
      <c r="C11" s="75"/>
      <c r="D11" s="75"/>
      <c r="E11" s="75"/>
      <c r="F11" s="75"/>
      <c r="G11" s="75"/>
      <c r="H11" s="75"/>
      <c r="I11" s="75"/>
      <c r="K11" s="42">
        <v>-1</v>
      </c>
      <c r="L11" s="47">
        <v>45342</v>
      </c>
      <c r="M11" s="42">
        <v>-2</v>
      </c>
      <c r="N11" t="s">
        <v>61</v>
      </c>
    </row>
    <row r="12" spans="2:14" x14ac:dyDescent="0.25">
      <c r="B12" s="75"/>
      <c r="C12" s="75"/>
      <c r="D12" s="75"/>
      <c r="E12" s="75"/>
      <c r="F12" s="75"/>
      <c r="G12" s="75"/>
      <c r="H12" s="75"/>
      <c r="I12" s="75"/>
      <c r="K12" s="42">
        <v>-1</v>
      </c>
      <c r="L12" s="47">
        <v>45349</v>
      </c>
      <c r="M12" s="42"/>
    </row>
    <row r="13" spans="2:14" x14ac:dyDescent="0.25">
      <c r="K13" s="49">
        <f>SUM(K10:K12)</f>
        <v>14</v>
      </c>
      <c r="M13" s="49">
        <f>SUM(M10:M12)</f>
        <v>28</v>
      </c>
    </row>
    <row r="14" spans="2:14" x14ac:dyDescent="0.25">
      <c r="K14" s="42"/>
      <c r="M14" s="42"/>
    </row>
    <row r="16" spans="2:14" x14ac:dyDescent="0.25">
      <c r="B16" s="61" t="s">
        <v>2</v>
      </c>
      <c r="C16" s="62"/>
    </row>
    <row r="18" spans="1:16" x14ac:dyDescent="0.25">
      <c r="B18" t="s">
        <v>13</v>
      </c>
      <c r="C18" t="s">
        <v>14</v>
      </c>
    </row>
    <row r="19" spans="1:16" x14ac:dyDescent="0.25">
      <c r="B19" t="s">
        <v>3</v>
      </c>
      <c r="C19">
        <v>460000</v>
      </c>
    </row>
    <row r="20" spans="1:16" x14ac:dyDescent="0.25">
      <c r="B20" t="s">
        <v>4</v>
      </c>
      <c r="C20" t="s">
        <v>7</v>
      </c>
      <c r="E20" s="57">
        <f>+C19*0.25</f>
        <v>115000</v>
      </c>
      <c r="G20" s="56">
        <f>460000*4.75/12</f>
        <v>182083.33333333334</v>
      </c>
    </row>
    <row r="21" spans="1:16" x14ac:dyDescent="0.25">
      <c r="B21" t="s">
        <v>5</v>
      </c>
      <c r="C21">
        <v>60000</v>
      </c>
      <c r="E21">
        <f>C21/22</f>
        <v>2727.2727272727275</v>
      </c>
      <c r="O21" s="53"/>
      <c r="P21" s="54"/>
    </row>
    <row r="22" spans="1:16" x14ac:dyDescent="0.25">
      <c r="B22" t="s">
        <v>6</v>
      </c>
      <c r="C22">
        <v>45000</v>
      </c>
      <c r="E22">
        <f>C22/22</f>
        <v>2045.4545454545455</v>
      </c>
      <c r="O22" s="53"/>
      <c r="P22" s="54"/>
    </row>
    <row r="23" spans="1:16" x14ac:dyDescent="0.25">
      <c r="B23" t="s">
        <v>15</v>
      </c>
      <c r="C23">
        <v>50000</v>
      </c>
      <c r="O23" s="53"/>
      <c r="P23" s="54"/>
    </row>
    <row r="24" spans="1:16" x14ac:dyDescent="0.25">
      <c r="B24" t="s">
        <v>16</v>
      </c>
      <c r="C24">
        <v>8</v>
      </c>
      <c r="E24" s="55">
        <f>+M25</f>
        <v>7.9545454545454555E-3</v>
      </c>
      <c r="G24" s="56">
        <f>C24*E24*C19</f>
        <v>29272.727272727276</v>
      </c>
      <c r="M24" s="55">
        <f>1/30*7/45*1.5</f>
        <v>7.7777777777777776E-3</v>
      </c>
      <c r="N24" s="44" t="s">
        <v>64</v>
      </c>
      <c r="O24" s="53"/>
      <c r="P24" s="54"/>
    </row>
    <row r="25" spans="1:16" x14ac:dyDescent="0.25">
      <c r="B25" t="s">
        <v>17</v>
      </c>
      <c r="C25" t="s">
        <v>19</v>
      </c>
      <c r="M25" s="55">
        <f>1/30*7/44*1.5</f>
        <v>7.9545454545454555E-3</v>
      </c>
      <c r="N25" s="44" t="s">
        <v>65</v>
      </c>
      <c r="P25" s="54"/>
    </row>
    <row r="26" spans="1:16" x14ac:dyDescent="0.25">
      <c r="B26" t="s">
        <v>18</v>
      </c>
      <c r="C26" t="s">
        <v>20</v>
      </c>
    </row>
    <row r="28" spans="1:16" x14ac:dyDescent="0.25">
      <c r="B28" s="61" t="s">
        <v>8</v>
      </c>
      <c r="C28" s="62"/>
    </row>
    <row r="30" spans="1:16" x14ac:dyDescent="0.25">
      <c r="A30" s="46" t="s">
        <v>51</v>
      </c>
      <c r="B30" s="76" t="s">
        <v>9</v>
      </c>
      <c r="C30" s="77"/>
      <c r="D30" s="77"/>
      <c r="E30" s="77"/>
      <c r="F30" s="77"/>
      <c r="G30" s="77"/>
      <c r="H30" s="78"/>
    </row>
    <row r="31" spans="1:16" x14ac:dyDescent="0.25">
      <c r="A31" s="46" t="s">
        <v>52</v>
      </c>
      <c r="B31" s="79" t="s">
        <v>10</v>
      </c>
      <c r="C31" s="80"/>
      <c r="D31" s="80"/>
      <c r="E31" s="80"/>
      <c r="F31" s="80"/>
      <c r="G31" s="80"/>
      <c r="H31" s="81"/>
    </row>
    <row r="32" spans="1:16" x14ac:dyDescent="0.25">
      <c r="A32" s="50" t="s">
        <v>53</v>
      </c>
      <c r="B32" s="82" t="s">
        <v>11</v>
      </c>
      <c r="C32" s="83"/>
      <c r="D32" s="83"/>
      <c r="E32" s="83"/>
      <c r="F32" s="83"/>
      <c r="G32" s="83"/>
      <c r="H32" s="84"/>
    </row>
    <row r="33" spans="1:12" x14ac:dyDescent="0.25">
      <c r="A33" s="46" t="s">
        <v>56</v>
      </c>
      <c r="B33" s="79" t="s">
        <v>48</v>
      </c>
      <c r="C33" s="80"/>
      <c r="D33" s="80"/>
      <c r="E33" s="80"/>
      <c r="F33" s="80"/>
      <c r="G33" s="80"/>
      <c r="H33" s="81"/>
    </row>
    <row r="34" spans="1:12" x14ac:dyDescent="0.25">
      <c r="A34" s="46" t="s">
        <v>54</v>
      </c>
      <c r="B34" s="79" t="s">
        <v>49</v>
      </c>
      <c r="C34" s="80"/>
      <c r="D34" s="80"/>
      <c r="E34" s="80"/>
      <c r="F34" s="80"/>
      <c r="G34" s="80"/>
      <c r="H34" s="81"/>
    </row>
    <row r="35" spans="1:12" x14ac:dyDescent="0.25">
      <c r="A35" s="46" t="s">
        <v>55</v>
      </c>
      <c r="B35" s="72" t="s">
        <v>63</v>
      </c>
      <c r="C35" s="73"/>
      <c r="D35" s="73"/>
      <c r="E35" s="73"/>
      <c r="F35" s="73"/>
      <c r="G35" s="73"/>
      <c r="H35" s="74"/>
      <c r="J35" s="52">
        <v>30</v>
      </c>
      <c r="K35" s="43">
        <v>22</v>
      </c>
      <c r="L35" s="53">
        <v>1</v>
      </c>
    </row>
    <row r="36" spans="1:12" x14ac:dyDescent="0.25">
      <c r="K36" s="48">
        <f>+K35*L36</f>
        <v>11</v>
      </c>
      <c r="L36" s="53">
        <v>0.5</v>
      </c>
    </row>
    <row r="38" spans="1:12" x14ac:dyDescent="0.25">
      <c r="A38" s="50" t="s">
        <v>62</v>
      </c>
    </row>
    <row r="39" spans="1:12" x14ac:dyDescent="0.25">
      <c r="B39" s="63" t="s">
        <v>50</v>
      </c>
      <c r="C39" s="64"/>
      <c r="D39" s="64"/>
      <c r="E39" s="64"/>
      <c r="F39" s="64"/>
      <c r="G39" s="64"/>
      <c r="H39" s="65"/>
    </row>
    <row r="40" spans="1:12" x14ac:dyDescent="0.25">
      <c r="B40" s="66"/>
      <c r="C40" s="67"/>
      <c r="D40" s="67"/>
      <c r="E40" s="67"/>
      <c r="F40" s="67"/>
      <c r="G40" s="67"/>
      <c r="H40" s="68"/>
    </row>
    <row r="41" spans="1:12" x14ac:dyDescent="0.25">
      <c r="B41" s="66"/>
      <c r="C41" s="67"/>
      <c r="D41" s="67"/>
      <c r="E41" s="67"/>
      <c r="F41" s="67"/>
      <c r="G41" s="67"/>
      <c r="H41" s="68"/>
    </row>
    <row r="42" spans="1:12" x14ac:dyDescent="0.25">
      <c r="B42" s="66"/>
      <c r="C42" s="67"/>
      <c r="D42" s="67"/>
      <c r="E42" s="67"/>
      <c r="F42" s="67"/>
      <c r="G42" s="67"/>
      <c r="H42" s="68"/>
    </row>
    <row r="43" spans="1:12" x14ac:dyDescent="0.25">
      <c r="B43" s="66"/>
      <c r="C43" s="67"/>
      <c r="D43" s="67"/>
      <c r="E43" s="67"/>
      <c r="F43" s="67"/>
      <c r="G43" s="67"/>
      <c r="H43" s="68"/>
    </row>
    <row r="44" spans="1:12" x14ac:dyDescent="0.25">
      <c r="B44" s="66"/>
      <c r="C44" s="67"/>
      <c r="D44" s="67"/>
      <c r="E44" s="67"/>
      <c r="F44" s="67"/>
      <c r="G44" s="67"/>
      <c r="H44" s="68"/>
    </row>
    <row r="45" spans="1:12" x14ac:dyDescent="0.25">
      <c r="B45" s="66"/>
      <c r="C45" s="67"/>
      <c r="D45" s="67"/>
      <c r="E45" s="67"/>
      <c r="F45" s="67"/>
      <c r="G45" s="67"/>
      <c r="H45" s="68"/>
    </row>
    <row r="46" spans="1:12" x14ac:dyDescent="0.25">
      <c r="B46" s="66"/>
      <c r="C46" s="67"/>
      <c r="D46" s="67"/>
      <c r="E46" s="67"/>
      <c r="F46" s="67"/>
      <c r="G46" s="67"/>
      <c r="H46" s="68"/>
    </row>
    <row r="47" spans="1:12" x14ac:dyDescent="0.25">
      <c r="B47" s="66"/>
      <c r="C47" s="67"/>
      <c r="D47" s="67"/>
      <c r="E47" s="67"/>
      <c r="F47" s="67"/>
      <c r="G47" s="67"/>
      <c r="H47" s="68"/>
    </row>
    <row r="48" spans="1:12" x14ac:dyDescent="0.25">
      <c r="B48" s="69"/>
      <c r="C48" s="70"/>
      <c r="D48" s="70"/>
      <c r="E48" s="70"/>
      <c r="F48" s="70"/>
      <c r="G48" s="70"/>
      <c r="H48" s="71"/>
    </row>
    <row r="54" spans="5:5" x14ac:dyDescent="0.25">
      <c r="E54" s="44"/>
    </row>
  </sheetData>
  <autoFilter ref="B7:I12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2">
    <mergeCell ref="B2:I2"/>
    <mergeCell ref="B16:C16"/>
    <mergeCell ref="B5:C5"/>
    <mergeCell ref="B28:C28"/>
    <mergeCell ref="B39:H48"/>
    <mergeCell ref="B35:H35"/>
    <mergeCell ref="B7:I12"/>
    <mergeCell ref="B30:H30"/>
    <mergeCell ref="B31:H31"/>
    <mergeCell ref="B32:H32"/>
    <mergeCell ref="B33:H33"/>
    <mergeCell ref="B34:H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D932B-25ED-470C-8126-1750D9E2FBA7}">
  <dimension ref="B3:H51"/>
  <sheetViews>
    <sheetView showGridLines="0" workbookViewId="0"/>
  </sheetViews>
  <sheetFormatPr baseColWidth="10" defaultRowHeight="15" x14ac:dyDescent="0.25"/>
  <cols>
    <col min="2" max="4" width="26.5703125" customWidth="1"/>
    <col min="6" max="8" width="26.5703125" customWidth="1"/>
  </cols>
  <sheetData>
    <row r="3" spans="2:8" x14ac:dyDescent="0.25">
      <c r="B3" s="1" t="s">
        <v>21</v>
      </c>
      <c r="C3" s="2">
        <v>14</v>
      </c>
      <c r="F3" s="1" t="s">
        <v>21</v>
      </c>
      <c r="G3" s="2">
        <v>28</v>
      </c>
    </row>
    <row r="4" spans="2:8" x14ac:dyDescent="0.25">
      <c r="B4" s="1" t="s">
        <v>22</v>
      </c>
      <c r="C4" s="3" t="s">
        <v>64</v>
      </c>
      <c r="F4" s="1" t="s">
        <v>22</v>
      </c>
      <c r="G4" s="3" t="s">
        <v>64</v>
      </c>
    </row>
    <row r="5" spans="2:8" x14ac:dyDescent="0.25">
      <c r="B5" s="1" t="s">
        <v>23</v>
      </c>
      <c r="C5" s="3" t="s">
        <v>71</v>
      </c>
      <c r="F5" s="1" t="s">
        <v>23</v>
      </c>
      <c r="G5" s="3" t="s">
        <v>71</v>
      </c>
    </row>
    <row r="6" spans="2:8" ht="15.75" thickBot="1" x14ac:dyDescent="0.3"/>
    <row r="7" spans="2:8" x14ac:dyDescent="0.25">
      <c r="B7" s="4"/>
      <c r="C7" s="5"/>
      <c r="D7" s="6"/>
      <c r="F7" s="4"/>
      <c r="G7" s="5"/>
      <c r="H7" s="6"/>
    </row>
    <row r="8" spans="2:8" x14ac:dyDescent="0.25">
      <c r="B8" s="7" t="s">
        <v>24</v>
      </c>
      <c r="C8">
        <v>460000</v>
      </c>
      <c r="D8" s="8">
        <f>+C8/30*$C$3</f>
        <v>214666.66666666669</v>
      </c>
      <c r="F8" s="7" t="s">
        <v>24</v>
      </c>
      <c r="G8">
        <v>460000</v>
      </c>
      <c r="H8" s="8">
        <f>+G8/30*$G$3</f>
        <v>429333.33333333337</v>
      </c>
    </row>
    <row r="9" spans="2:8" x14ac:dyDescent="0.25">
      <c r="B9" s="85" t="s">
        <v>25</v>
      </c>
      <c r="D9" s="8"/>
      <c r="F9" s="85" t="s">
        <v>25</v>
      </c>
      <c r="H9" s="8"/>
    </row>
    <row r="10" spans="2:8" x14ac:dyDescent="0.25">
      <c r="B10" s="86"/>
      <c r="C10" t="s">
        <v>72</v>
      </c>
      <c r="D10" s="8">
        <f>+D8*0.25</f>
        <v>53666.666666666672</v>
      </c>
      <c r="F10" s="86"/>
      <c r="G10" t="s">
        <v>72</v>
      </c>
      <c r="H10" s="8">
        <f>+H8*0.25</f>
        <v>107333.33333333334</v>
      </c>
    </row>
    <row r="11" spans="2:8" x14ac:dyDescent="0.25">
      <c r="B11" s="10"/>
      <c r="D11" s="9"/>
      <c r="F11" s="10"/>
      <c r="H11" s="9"/>
    </row>
    <row r="12" spans="2:8" x14ac:dyDescent="0.25">
      <c r="B12" s="85" t="s">
        <v>74</v>
      </c>
      <c r="C12" s="11"/>
      <c r="D12" s="9"/>
      <c r="F12" s="85" t="s">
        <v>74</v>
      </c>
      <c r="G12" s="11"/>
      <c r="H12" s="9"/>
    </row>
    <row r="13" spans="2:8" x14ac:dyDescent="0.25">
      <c r="B13" s="86"/>
      <c r="C13" s="12"/>
      <c r="D13" s="8">
        <v>50000</v>
      </c>
      <c r="F13" s="86"/>
      <c r="G13" s="12"/>
      <c r="H13" s="8">
        <v>50000</v>
      </c>
    </row>
    <row r="14" spans="2:8" x14ac:dyDescent="0.25">
      <c r="B14" s="10"/>
      <c r="D14" s="8"/>
      <c r="F14" s="10"/>
      <c r="H14" s="8"/>
    </row>
    <row r="15" spans="2:8" x14ac:dyDescent="0.25">
      <c r="B15" s="85" t="s">
        <v>26</v>
      </c>
      <c r="C15" s="12" t="s">
        <v>73</v>
      </c>
      <c r="D15" s="8">
        <f>+'Cálculo 1'!G24</f>
        <v>29272.727272727276</v>
      </c>
      <c r="F15" s="85" t="s">
        <v>26</v>
      </c>
      <c r="G15" s="12"/>
      <c r="H15" s="8">
        <f>+'Cálculo 1'!K24</f>
        <v>0</v>
      </c>
    </row>
    <row r="16" spans="2:8" x14ac:dyDescent="0.25">
      <c r="B16" s="86"/>
      <c r="C16" s="13"/>
      <c r="D16" s="8"/>
      <c r="F16" s="86"/>
      <c r="G16" s="13"/>
      <c r="H16" s="8"/>
    </row>
    <row r="17" spans="2:8" ht="15.75" thickBot="1" x14ac:dyDescent="0.3">
      <c r="B17" s="14" t="s">
        <v>27</v>
      </c>
      <c r="C17" s="15"/>
      <c r="D17" s="16">
        <f>SUM(D8:D16)</f>
        <v>347606.06060606067</v>
      </c>
      <c r="F17" s="14" t="s">
        <v>27</v>
      </c>
      <c r="G17" s="15"/>
      <c r="H17" s="16">
        <f>SUM(H8:H16)</f>
        <v>586666.66666666674</v>
      </c>
    </row>
    <row r="18" spans="2:8" x14ac:dyDescent="0.25">
      <c r="B18" s="4"/>
      <c r="C18" s="5"/>
      <c r="D18" s="6"/>
      <c r="F18" s="4"/>
      <c r="G18" s="5"/>
      <c r="H18" s="6"/>
    </row>
    <row r="19" spans="2:8" x14ac:dyDescent="0.25">
      <c r="B19" s="10" t="s">
        <v>28</v>
      </c>
      <c r="C19">
        <f>+'Cálculo 1'!C21</f>
        <v>60000</v>
      </c>
      <c r="D19" s="8">
        <f>+C19/30*$C$3</f>
        <v>28000</v>
      </c>
      <c r="F19" s="10" t="s">
        <v>28</v>
      </c>
      <c r="G19">
        <f>+C19</f>
        <v>60000</v>
      </c>
      <c r="H19" s="8">
        <f>+G19/30*$G$3</f>
        <v>56000</v>
      </c>
    </row>
    <row r="20" spans="2:8" x14ac:dyDescent="0.25">
      <c r="B20" s="10" t="s">
        <v>29</v>
      </c>
      <c r="C20">
        <f>+'Cálculo 1'!C22</f>
        <v>45000</v>
      </c>
      <c r="D20" s="8">
        <f>+C20/30*$C$3</f>
        <v>21000</v>
      </c>
      <c r="F20" s="10" t="s">
        <v>29</v>
      </c>
      <c r="G20">
        <f>+C20</f>
        <v>45000</v>
      </c>
      <c r="H20" s="8">
        <f>+G20/30*$G$3</f>
        <v>42000</v>
      </c>
    </row>
    <row r="21" spans="2:8" x14ac:dyDescent="0.25">
      <c r="B21" s="10" t="s">
        <v>30</v>
      </c>
      <c r="D21" s="8"/>
      <c r="F21" s="10" t="s">
        <v>30</v>
      </c>
      <c r="H21" s="8"/>
    </row>
    <row r="22" spans="2:8" x14ac:dyDescent="0.25">
      <c r="B22" s="10"/>
      <c r="D22" s="8"/>
      <c r="F22" s="10"/>
      <c r="H22" s="8"/>
    </row>
    <row r="23" spans="2:8" x14ac:dyDescent="0.25">
      <c r="B23" s="10"/>
      <c r="D23" s="8"/>
      <c r="F23" s="10"/>
      <c r="H23" s="8"/>
    </row>
    <row r="24" spans="2:8" ht="15.75" thickBot="1" x14ac:dyDescent="0.3">
      <c r="B24" s="14" t="s">
        <v>31</v>
      </c>
      <c r="C24" s="15"/>
      <c r="D24" s="16">
        <f>SUM(D19:D23)</f>
        <v>49000</v>
      </c>
      <c r="F24" s="14" t="s">
        <v>31</v>
      </c>
      <c r="G24" s="15"/>
      <c r="H24" s="16">
        <f>SUM(H19:H23)</f>
        <v>98000</v>
      </c>
    </row>
    <row r="25" spans="2:8" ht="15.75" thickBot="1" x14ac:dyDescent="0.3">
      <c r="B25" s="17" t="s">
        <v>32</v>
      </c>
      <c r="C25" s="18"/>
      <c r="D25" s="19">
        <f>+D17+D24</f>
        <v>396606.06060606067</v>
      </c>
      <c r="F25" s="17" t="s">
        <v>32</v>
      </c>
      <c r="G25" s="18"/>
      <c r="H25" s="19">
        <f>+H17+H24</f>
        <v>684666.66666666674</v>
      </c>
    </row>
    <row r="26" spans="2:8" x14ac:dyDescent="0.25">
      <c r="B26" s="4"/>
      <c r="C26" s="5"/>
      <c r="D26" s="6"/>
      <c r="F26" s="4"/>
      <c r="G26" s="5"/>
      <c r="H26" s="6"/>
    </row>
    <row r="27" spans="2:8" x14ac:dyDescent="0.25">
      <c r="B27" s="20" t="s">
        <v>33</v>
      </c>
      <c r="D27" s="9"/>
      <c r="F27" s="20" t="s">
        <v>33</v>
      </c>
      <c r="H27" s="9"/>
    </row>
    <row r="28" spans="2:8" x14ac:dyDescent="0.25">
      <c r="B28" s="10" t="s">
        <v>75</v>
      </c>
      <c r="C28" s="21">
        <v>0.1145</v>
      </c>
      <c r="D28" s="9"/>
      <c r="F28" s="10" t="s">
        <v>75</v>
      </c>
      <c r="G28" s="21">
        <v>0.1145</v>
      </c>
      <c r="H28" s="9"/>
    </row>
    <row r="29" spans="2:8" x14ac:dyDescent="0.25">
      <c r="B29" s="10" t="s">
        <v>35</v>
      </c>
      <c r="C29" s="21">
        <v>0</v>
      </c>
      <c r="D29" s="9"/>
      <c r="F29" s="10" t="s">
        <v>35</v>
      </c>
      <c r="G29" s="21">
        <v>0</v>
      </c>
      <c r="H29" s="9"/>
    </row>
    <row r="30" spans="2:8" x14ac:dyDescent="0.25">
      <c r="B30" s="20" t="s">
        <v>34</v>
      </c>
      <c r="C30" s="22">
        <f>SUM(C28:C29)</f>
        <v>0.1145</v>
      </c>
      <c r="D30" s="23">
        <f>+D17*C30</f>
        <v>39800.893939393951</v>
      </c>
      <c r="F30" s="20" t="s">
        <v>34</v>
      </c>
      <c r="G30" s="22">
        <f>SUM(G28:G29)</f>
        <v>0.1145</v>
      </c>
      <c r="H30" s="23">
        <f>+H17*G30</f>
        <v>67173.333333333343</v>
      </c>
    </row>
    <row r="31" spans="2:8" x14ac:dyDescent="0.25">
      <c r="B31" s="24" t="s">
        <v>18</v>
      </c>
      <c r="C31" s="25">
        <v>7.0000000000000007E-2</v>
      </c>
      <c r="D31" s="26">
        <f>+D17*C31</f>
        <v>24332.424242424247</v>
      </c>
      <c r="F31" s="24" t="s">
        <v>18</v>
      </c>
      <c r="G31" s="25">
        <v>7.0000000000000007E-2</v>
      </c>
      <c r="H31" s="26">
        <f>+H17*G31</f>
        <v>41066.666666666679</v>
      </c>
    </row>
    <row r="32" spans="2:8" ht="15.75" thickBot="1" x14ac:dyDescent="0.3">
      <c r="B32" s="27" t="s">
        <v>33</v>
      </c>
      <c r="C32" s="28"/>
      <c r="D32" s="29">
        <f>+D30+D31</f>
        <v>64133.318181818198</v>
      </c>
      <c r="F32" s="27" t="s">
        <v>33</v>
      </c>
      <c r="G32" s="28"/>
      <c r="H32" s="29">
        <f>+H30+H31</f>
        <v>108240.00000000003</v>
      </c>
    </row>
    <row r="33" spans="2:8" x14ac:dyDescent="0.25">
      <c r="B33" s="4"/>
      <c r="C33" s="5"/>
      <c r="D33" s="6"/>
      <c r="F33" s="4"/>
      <c r="G33" s="5"/>
      <c r="H33" s="6"/>
    </row>
    <row r="34" spans="2:8" x14ac:dyDescent="0.25">
      <c r="B34" s="20" t="s">
        <v>36</v>
      </c>
      <c r="D34" s="9"/>
      <c r="F34" s="20" t="s">
        <v>36</v>
      </c>
      <c r="H34" s="9"/>
    </row>
    <row r="35" spans="2:8" x14ac:dyDescent="0.25">
      <c r="B35" s="10" t="s">
        <v>37</v>
      </c>
      <c r="C35" s="30">
        <f>+D17</f>
        <v>347606.06060606067</v>
      </c>
      <c r="D35" s="9"/>
      <c r="F35" s="10" t="s">
        <v>37</v>
      </c>
      <c r="G35" s="30">
        <f>+H17</f>
        <v>586666.66666666674</v>
      </c>
      <c r="H35" s="9"/>
    </row>
    <row r="36" spans="2:8" x14ac:dyDescent="0.25">
      <c r="B36" s="10" t="s">
        <v>38</v>
      </c>
      <c r="C36" s="30">
        <f>-D32</f>
        <v>-64133.318181818198</v>
      </c>
      <c r="D36" s="9"/>
      <c r="F36" s="10" t="s">
        <v>38</v>
      </c>
      <c r="G36" s="30">
        <f>-H32</f>
        <v>-108240.00000000003</v>
      </c>
      <c r="H36" s="9"/>
    </row>
    <row r="37" spans="2:8" x14ac:dyDescent="0.25">
      <c r="B37" s="31" t="s">
        <v>39</v>
      </c>
      <c r="C37" s="32">
        <f>SUM(C35:C36)</f>
        <v>283472.74242424249</v>
      </c>
      <c r="D37" s="33"/>
      <c r="F37" s="31" t="s">
        <v>39</v>
      </c>
      <c r="G37" s="32">
        <f>SUM(G35:G36)</f>
        <v>478426.66666666674</v>
      </c>
      <c r="H37" s="33"/>
    </row>
    <row r="38" spans="2:8" ht="15.75" thickBot="1" x14ac:dyDescent="0.3">
      <c r="B38" s="27" t="s">
        <v>36</v>
      </c>
      <c r="C38" s="28"/>
      <c r="D38" s="34">
        <v>0</v>
      </c>
      <c r="F38" s="27" t="s">
        <v>36</v>
      </c>
      <c r="G38" s="28"/>
      <c r="H38" s="34">
        <v>0</v>
      </c>
    </row>
    <row r="39" spans="2:8" x14ac:dyDescent="0.25">
      <c r="B39" s="4"/>
      <c r="C39" s="5"/>
      <c r="D39" s="6"/>
      <c r="F39" s="4"/>
      <c r="G39" s="5"/>
      <c r="H39" s="6"/>
    </row>
    <row r="40" spans="2:8" x14ac:dyDescent="0.25">
      <c r="B40" s="20" t="s">
        <v>40</v>
      </c>
      <c r="D40" s="9"/>
      <c r="F40" s="20" t="s">
        <v>40</v>
      </c>
      <c r="H40" s="9"/>
    </row>
    <row r="41" spans="2:8" x14ac:dyDescent="0.25">
      <c r="B41" s="10" t="s">
        <v>41</v>
      </c>
      <c r="C41" s="11">
        <v>0</v>
      </c>
      <c r="D41" s="9"/>
      <c r="F41" s="10" t="s">
        <v>41</v>
      </c>
      <c r="G41" s="11">
        <v>0</v>
      </c>
      <c r="H41" s="9"/>
    </row>
    <row r="42" spans="2:8" x14ac:dyDescent="0.25">
      <c r="B42" s="10" t="s">
        <v>42</v>
      </c>
      <c r="C42" s="11">
        <v>0</v>
      </c>
      <c r="D42" s="9"/>
      <c r="F42" s="10" t="s">
        <v>42</v>
      </c>
      <c r="G42" s="11">
        <v>0</v>
      </c>
      <c r="H42" s="9"/>
    </row>
    <row r="43" spans="2:8" x14ac:dyDescent="0.25">
      <c r="B43" s="24" t="s">
        <v>43</v>
      </c>
      <c r="C43" s="35">
        <v>0</v>
      </c>
      <c r="D43" s="33"/>
      <c r="F43" s="24" t="s">
        <v>43</v>
      </c>
      <c r="G43" s="35">
        <v>0</v>
      </c>
      <c r="H43" s="33"/>
    </row>
    <row r="44" spans="2:8" ht="15.75" thickBot="1" x14ac:dyDescent="0.3">
      <c r="B44" s="27" t="s">
        <v>40</v>
      </c>
      <c r="C44" s="36"/>
      <c r="D44" s="29">
        <f>SUM(C41:C43)</f>
        <v>0</v>
      </c>
      <c r="F44" s="27" t="s">
        <v>40</v>
      </c>
      <c r="G44" s="36"/>
      <c r="H44" s="29">
        <f>SUM(G41:G43)</f>
        <v>0</v>
      </c>
    </row>
    <row r="45" spans="2:8" x14ac:dyDescent="0.25">
      <c r="B45" s="10"/>
      <c r="D45" s="9"/>
      <c r="F45" s="10"/>
      <c r="H45" s="9"/>
    </row>
    <row r="46" spans="2:8" x14ac:dyDescent="0.25">
      <c r="B46" s="10"/>
      <c r="D46" s="9"/>
      <c r="F46" s="10"/>
      <c r="H46" s="9"/>
    </row>
    <row r="47" spans="2:8" ht="15.75" thickBot="1" x14ac:dyDescent="0.3">
      <c r="B47" s="14" t="s">
        <v>44</v>
      </c>
      <c r="C47" s="37"/>
      <c r="D47" s="16">
        <f>+D32+D38+D44</f>
        <v>64133.318181818198</v>
      </c>
      <c r="F47" s="14" t="s">
        <v>44</v>
      </c>
      <c r="G47" s="37"/>
      <c r="H47" s="16">
        <f>+H32+H38+H44</f>
        <v>108240.00000000003</v>
      </c>
    </row>
    <row r="48" spans="2:8" x14ac:dyDescent="0.25">
      <c r="B48" s="4"/>
      <c r="C48" s="5"/>
      <c r="D48" s="6"/>
      <c r="F48" s="4"/>
      <c r="G48" s="5"/>
      <c r="H48" s="6"/>
    </row>
    <row r="49" spans="2:8" x14ac:dyDescent="0.25">
      <c r="B49" s="10" t="s">
        <v>45</v>
      </c>
      <c r="D49" s="38">
        <f>+D17+D24-D47</f>
        <v>332472.74242424249</v>
      </c>
      <c r="F49" s="10" t="s">
        <v>45</v>
      </c>
      <c r="H49" s="38">
        <f>+H17+H24-H47</f>
        <v>576426.66666666674</v>
      </c>
    </row>
    <row r="50" spans="2:8" x14ac:dyDescent="0.25">
      <c r="B50" s="10" t="s">
        <v>46</v>
      </c>
      <c r="D50" s="8">
        <v>0</v>
      </c>
      <c r="F50" s="10" t="s">
        <v>46</v>
      </c>
      <c r="H50" s="8">
        <v>0</v>
      </c>
    </row>
    <row r="51" spans="2:8" ht="21.75" thickBot="1" x14ac:dyDescent="0.4">
      <c r="B51" s="39" t="s">
        <v>47</v>
      </c>
      <c r="C51" s="40"/>
      <c r="D51" s="41">
        <f>+D49-D50</f>
        <v>332472.74242424249</v>
      </c>
      <c r="F51" s="39" t="s">
        <v>47</v>
      </c>
      <c r="G51" s="40"/>
      <c r="H51" s="41">
        <f>+H49-H50</f>
        <v>576426.66666666674</v>
      </c>
    </row>
  </sheetData>
  <mergeCells count="6">
    <mergeCell ref="B9:B10"/>
    <mergeCell ref="B12:B13"/>
    <mergeCell ref="B15:B16"/>
    <mergeCell ref="F9:F10"/>
    <mergeCell ref="F12:F13"/>
    <mergeCell ref="F15:F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C247B-721B-40AC-802C-D1669F6C145E}">
  <dimension ref="A2:Q55"/>
  <sheetViews>
    <sheetView showGridLines="0" zoomScale="115" zoomScaleNormal="115" workbookViewId="0">
      <selection activeCell="I18" sqref="I18"/>
    </sheetView>
  </sheetViews>
  <sheetFormatPr baseColWidth="10" defaultColWidth="9.140625" defaultRowHeight="15" x14ac:dyDescent="0.25"/>
  <cols>
    <col min="2" max="2" width="21" customWidth="1"/>
    <col min="3" max="3" width="17" bestFit="1" customWidth="1"/>
    <col min="5" max="5" width="13.28515625" customWidth="1"/>
    <col min="7" max="7" width="10.42578125" bestFit="1" customWidth="1"/>
    <col min="15" max="15" width="24.85546875" bestFit="1" customWidth="1"/>
  </cols>
  <sheetData>
    <row r="2" spans="2:17" ht="23.25" x14ac:dyDescent="0.35">
      <c r="B2" s="58" t="s">
        <v>0</v>
      </c>
      <c r="C2" s="59"/>
      <c r="D2" s="59"/>
      <c r="E2" s="59"/>
      <c r="F2" s="59"/>
      <c r="G2" s="59"/>
      <c r="H2" s="59"/>
      <c r="I2" s="60"/>
    </row>
    <row r="5" spans="2:17" x14ac:dyDescent="0.25">
      <c r="B5" s="61" t="s">
        <v>1</v>
      </c>
      <c r="C5" s="62"/>
    </row>
    <row r="7" spans="2:17" ht="15.75" thickBot="1" x14ac:dyDescent="0.3">
      <c r="B7" s="75" t="s">
        <v>76</v>
      </c>
      <c r="C7" s="75"/>
      <c r="D7" s="75"/>
      <c r="E7" s="75"/>
      <c r="F7" s="75"/>
      <c r="G7" s="75"/>
      <c r="H7" s="75"/>
      <c r="I7" s="75"/>
      <c r="K7" s="88" t="s">
        <v>78</v>
      </c>
      <c r="L7" s="88" t="s">
        <v>79</v>
      </c>
      <c r="M7" s="88" t="s">
        <v>80</v>
      </c>
      <c r="O7" s="95" t="s">
        <v>81</v>
      </c>
    </row>
    <row r="8" spans="2:17" ht="15.75" thickTop="1" x14ac:dyDescent="0.25">
      <c r="B8" s="75"/>
      <c r="C8" s="75"/>
      <c r="D8" s="75"/>
      <c r="E8" s="75"/>
      <c r="F8" s="75"/>
      <c r="G8" s="75"/>
      <c r="H8" s="75"/>
      <c r="I8" s="75"/>
      <c r="K8" s="42">
        <v>30</v>
      </c>
      <c r="L8" s="42">
        <v>30</v>
      </c>
      <c r="M8" s="42">
        <v>30</v>
      </c>
      <c r="O8" t="s">
        <v>82</v>
      </c>
    </row>
    <row r="9" spans="2:17" ht="15.75" thickBot="1" x14ac:dyDescent="0.3">
      <c r="B9" s="75"/>
      <c r="C9" s="75"/>
      <c r="D9" s="75"/>
      <c r="E9" s="75"/>
      <c r="F9" s="75"/>
      <c r="G9" s="75"/>
      <c r="H9" s="75"/>
      <c r="I9" s="75"/>
      <c r="K9" s="87">
        <v>-7</v>
      </c>
      <c r="L9" s="87">
        <v>0</v>
      </c>
      <c r="M9" s="87">
        <v>0</v>
      </c>
      <c r="O9" t="s">
        <v>84</v>
      </c>
      <c r="P9" t="s">
        <v>83</v>
      </c>
    </row>
    <row r="10" spans="2:17" ht="15.75" thickTop="1" x14ac:dyDescent="0.25">
      <c r="B10" s="75"/>
      <c r="C10" s="75"/>
      <c r="D10" s="75"/>
      <c r="E10" s="75"/>
      <c r="F10" s="75"/>
      <c r="G10" s="75"/>
      <c r="H10" s="75"/>
      <c r="I10" s="75"/>
      <c r="K10" s="51">
        <f>SUM(K8:K9)</f>
        <v>23</v>
      </c>
      <c r="L10" s="51">
        <f>SUM(L8:L9)</f>
        <v>30</v>
      </c>
      <c r="M10" s="51">
        <f>SUM(M8:M9)</f>
        <v>30</v>
      </c>
      <c r="O10" t="s">
        <v>86</v>
      </c>
      <c r="P10" t="s">
        <v>85</v>
      </c>
    </row>
    <row r="11" spans="2:17" x14ac:dyDescent="0.25">
      <c r="B11" s="75"/>
      <c r="C11" s="75"/>
      <c r="D11" s="75"/>
      <c r="E11" s="75"/>
      <c r="F11" s="75"/>
      <c r="G11" s="75"/>
      <c r="H11" s="75"/>
      <c r="I11" s="75"/>
      <c r="K11" s="42"/>
      <c r="L11" s="42"/>
      <c r="M11" s="42"/>
      <c r="O11" t="s">
        <v>88</v>
      </c>
      <c r="P11" t="s">
        <v>87</v>
      </c>
    </row>
    <row r="12" spans="2:17" x14ac:dyDescent="0.25">
      <c r="B12" s="75"/>
      <c r="C12" s="75"/>
      <c r="D12" s="75"/>
      <c r="E12" s="75"/>
      <c r="F12" s="75"/>
      <c r="G12" s="75"/>
      <c r="H12" s="75"/>
      <c r="I12" s="75"/>
    </row>
    <row r="13" spans="2:17" x14ac:dyDescent="0.25">
      <c r="O13" s="42">
        <v>1.25</v>
      </c>
      <c r="P13" s="42">
        <v>1</v>
      </c>
      <c r="Q13" s="42"/>
    </row>
    <row r="14" spans="2:17" x14ac:dyDescent="0.25">
      <c r="O14" s="42">
        <v>1.25</v>
      </c>
      <c r="P14" s="42">
        <v>2</v>
      </c>
      <c r="Q14" s="42"/>
    </row>
    <row r="15" spans="2:17" x14ac:dyDescent="0.25">
      <c r="O15" s="42">
        <v>1.25</v>
      </c>
      <c r="P15" s="42">
        <v>3</v>
      </c>
      <c r="Q15" s="42"/>
    </row>
    <row r="16" spans="2:17" ht="15.75" thickBot="1" x14ac:dyDescent="0.3">
      <c r="B16" s="61" t="s">
        <v>2</v>
      </c>
      <c r="C16" s="62"/>
      <c r="O16" s="89">
        <f>SUM(O13:O15)</f>
        <v>3.75</v>
      </c>
      <c r="P16" s="90" t="s">
        <v>89</v>
      </c>
      <c r="Q16" s="42"/>
    </row>
    <row r="17" spans="1:17" ht="15.75" thickTop="1" x14ac:dyDescent="0.25">
      <c r="O17" s="42">
        <v>1</v>
      </c>
      <c r="P17" t="s">
        <v>90</v>
      </c>
    </row>
    <row r="18" spans="1:17" ht="15.75" thickBot="1" x14ac:dyDescent="0.3">
      <c r="B18" t="s">
        <v>13</v>
      </c>
      <c r="C18" t="s">
        <v>67</v>
      </c>
      <c r="O18" s="92">
        <f>SUM(O16:O17)</f>
        <v>4.75</v>
      </c>
      <c r="P18" s="93" t="s">
        <v>91</v>
      </c>
      <c r="Q18" s="94"/>
    </row>
    <row r="19" spans="1:17" ht="15.75" thickTop="1" x14ac:dyDescent="0.25">
      <c r="B19" t="s">
        <v>3</v>
      </c>
      <c r="C19">
        <v>520000</v>
      </c>
    </row>
    <row r="20" spans="1:17" x14ac:dyDescent="0.25">
      <c r="B20" t="s">
        <v>4</v>
      </c>
      <c r="C20" t="s">
        <v>7</v>
      </c>
    </row>
    <row r="21" spans="1:17" x14ac:dyDescent="0.25">
      <c r="B21" t="s">
        <v>5</v>
      </c>
      <c r="C21">
        <v>80000</v>
      </c>
    </row>
    <row r="22" spans="1:17" x14ac:dyDescent="0.25">
      <c r="B22" t="s">
        <v>6</v>
      </c>
      <c r="C22">
        <v>65000</v>
      </c>
    </row>
    <row r="24" spans="1:17" x14ac:dyDescent="0.25">
      <c r="B24" t="s">
        <v>68</v>
      </c>
      <c r="C24">
        <v>25</v>
      </c>
      <c r="E24">
        <f>+'Cálculo 1'!M25</f>
        <v>7.9545454545454555E-3</v>
      </c>
      <c r="F24">
        <f>+E24*C24*C19</f>
        <v>103409.09090909091</v>
      </c>
    </row>
    <row r="25" spans="1:17" x14ac:dyDescent="0.25">
      <c r="B25" t="s">
        <v>69</v>
      </c>
      <c r="C25">
        <v>15</v>
      </c>
      <c r="E25">
        <f>+E24</f>
        <v>7.9545454545454555E-3</v>
      </c>
      <c r="F25">
        <f>+E25*C25*C19</f>
        <v>62045.454545454559</v>
      </c>
    </row>
    <row r="26" spans="1:17" x14ac:dyDescent="0.25">
      <c r="B26" t="s">
        <v>17</v>
      </c>
      <c r="C26" t="s">
        <v>66</v>
      </c>
    </row>
    <row r="27" spans="1:17" x14ac:dyDescent="0.25">
      <c r="B27" t="s">
        <v>18</v>
      </c>
      <c r="C27" t="s">
        <v>20</v>
      </c>
    </row>
    <row r="29" spans="1:17" x14ac:dyDescent="0.25">
      <c r="B29" s="61" t="s">
        <v>8</v>
      </c>
      <c r="C29" s="62"/>
    </row>
    <row r="31" spans="1:17" x14ac:dyDescent="0.25">
      <c r="A31" s="46" t="s">
        <v>51</v>
      </c>
      <c r="B31" s="76" t="s">
        <v>70</v>
      </c>
      <c r="C31" s="77"/>
      <c r="D31" s="77"/>
      <c r="E31" s="77"/>
      <c r="F31" s="77"/>
      <c r="G31" s="77"/>
      <c r="H31" s="78"/>
    </row>
    <row r="32" spans="1:17" x14ac:dyDescent="0.25">
      <c r="A32" s="46" t="s">
        <v>52</v>
      </c>
      <c r="B32" s="79" t="s">
        <v>10</v>
      </c>
      <c r="C32" s="80"/>
      <c r="D32" s="80"/>
      <c r="E32" s="80"/>
      <c r="F32" s="80"/>
      <c r="G32" s="80"/>
      <c r="H32" s="81"/>
    </row>
    <row r="33" spans="1:8" x14ac:dyDescent="0.25">
      <c r="A33" s="50" t="s">
        <v>53</v>
      </c>
      <c r="B33" s="82" t="s">
        <v>11</v>
      </c>
      <c r="C33" s="83"/>
      <c r="D33" s="83"/>
      <c r="E33" s="83"/>
      <c r="F33" s="83"/>
      <c r="G33" s="83"/>
      <c r="H33" s="84"/>
    </row>
    <row r="34" spans="1:8" x14ac:dyDescent="0.25">
      <c r="A34" s="46" t="s">
        <v>56</v>
      </c>
      <c r="B34" s="79" t="s">
        <v>48</v>
      </c>
      <c r="C34" s="80"/>
      <c r="D34" s="80"/>
      <c r="E34" s="80"/>
      <c r="F34" s="80"/>
      <c r="G34" s="80"/>
      <c r="H34" s="81"/>
    </row>
    <row r="35" spans="1:8" x14ac:dyDescent="0.25">
      <c r="A35" s="46" t="s">
        <v>54</v>
      </c>
      <c r="B35" s="79" t="s">
        <v>49</v>
      </c>
      <c r="C35" s="80"/>
      <c r="D35" s="80"/>
      <c r="E35" s="80"/>
      <c r="F35" s="80"/>
      <c r="G35" s="80"/>
      <c r="H35" s="81"/>
    </row>
    <row r="36" spans="1:8" x14ac:dyDescent="0.25">
      <c r="A36" s="46" t="s">
        <v>55</v>
      </c>
      <c r="B36" s="72" t="s">
        <v>77</v>
      </c>
      <c r="C36" s="73"/>
      <c r="D36" s="73"/>
      <c r="E36" s="73"/>
      <c r="F36" s="73"/>
      <c r="G36" s="73"/>
      <c r="H36" s="74"/>
    </row>
    <row r="39" spans="1:8" x14ac:dyDescent="0.25">
      <c r="A39" s="50" t="s">
        <v>62</v>
      </c>
    </row>
    <row r="40" spans="1:8" x14ac:dyDescent="0.25">
      <c r="B40" s="63" t="s">
        <v>50</v>
      </c>
      <c r="C40" s="64"/>
      <c r="D40" s="64"/>
      <c r="E40" s="64"/>
      <c r="F40" s="64"/>
      <c r="G40" s="64"/>
      <c r="H40" s="65"/>
    </row>
    <row r="41" spans="1:8" x14ac:dyDescent="0.25">
      <c r="B41" s="66"/>
      <c r="C41" s="67"/>
      <c r="D41" s="67"/>
      <c r="E41" s="67"/>
      <c r="F41" s="67"/>
      <c r="G41" s="67"/>
      <c r="H41" s="68"/>
    </row>
    <row r="42" spans="1:8" x14ac:dyDescent="0.25">
      <c r="B42" s="66"/>
      <c r="C42" s="67"/>
      <c r="D42" s="67"/>
      <c r="E42" s="67"/>
      <c r="F42" s="67"/>
      <c r="G42" s="67"/>
      <c r="H42" s="68"/>
    </row>
    <row r="43" spans="1:8" x14ac:dyDescent="0.25">
      <c r="B43" s="66"/>
      <c r="C43" s="67"/>
      <c r="D43" s="67"/>
      <c r="E43" s="67"/>
      <c r="F43" s="67"/>
      <c r="G43" s="67"/>
      <c r="H43" s="68"/>
    </row>
    <row r="44" spans="1:8" x14ac:dyDescent="0.25">
      <c r="B44" s="66"/>
      <c r="C44" s="67"/>
      <c r="D44" s="67"/>
      <c r="E44" s="67"/>
      <c r="F44" s="67"/>
      <c r="G44" s="67"/>
      <c r="H44" s="68"/>
    </row>
    <row r="45" spans="1:8" x14ac:dyDescent="0.25">
      <c r="B45" s="66"/>
      <c r="C45" s="67"/>
      <c r="D45" s="67"/>
      <c r="E45" s="67"/>
      <c r="F45" s="67"/>
      <c r="G45" s="67"/>
      <c r="H45" s="68"/>
    </row>
    <row r="46" spans="1:8" x14ac:dyDescent="0.25">
      <c r="B46" s="66"/>
      <c r="C46" s="67"/>
      <c r="D46" s="67"/>
      <c r="E46" s="67"/>
      <c r="F46" s="67"/>
      <c r="G46" s="67"/>
      <c r="H46" s="68"/>
    </row>
    <row r="47" spans="1:8" x14ac:dyDescent="0.25">
      <c r="B47" s="66"/>
      <c r="C47" s="67"/>
      <c r="D47" s="67"/>
      <c r="E47" s="67"/>
      <c r="F47" s="67"/>
      <c r="G47" s="67"/>
      <c r="H47" s="68"/>
    </row>
    <row r="48" spans="1:8" x14ac:dyDescent="0.25">
      <c r="B48" s="66"/>
      <c r="C48" s="67"/>
      <c r="D48" s="67"/>
      <c r="E48" s="67"/>
      <c r="F48" s="67"/>
      <c r="G48" s="67"/>
      <c r="H48" s="68"/>
    </row>
    <row r="49" spans="2:8" x14ac:dyDescent="0.25">
      <c r="B49" s="69"/>
      <c r="C49" s="70"/>
      <c r="D49" s="70"/>
      <c r="E49" s="70"/>
      <c r="F49" s="70"/>
      <c r="G49" s="70"/>
      <c r="H49" s="71"/>
    </row>
    <row r="55" spans="2:8" x14ac:dyDescent="0.25">
      <c r="E55" s="44"/>
    </row>
  </sheetData>
  <autoFilter ref="B7:I12" xr:uid="{00000000-0001-0000-0000-000000000000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</autoFilter>
  <mergeCells count="12">
    <mergeCell ref="B32:H32"/>
    <mergeCell ref="B33:H33"/>
    <mergeCell ref="B34:H34"/>
    <mergeCell ref="B35:H35"/>
    <mergeCell ref="B36:H36"/>
    <mergeCell ref="B40:H49"/>
    <mergeCell ref="B2:I2"/>
    <mergeCell ref="B5:C5"/>
    <mergeCell ref="B7:I12"/>
    <mergeCell ref="B16:C16"/>
    <mergeCell ref="B29:C29"/>
    <mergeCell ref="B31:H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66BC6-4C0F-4D43-9DC2-07D6738AD88D}">
  <dimension ref="B3:Q51"/>
  <sheetViews>
    <sheetView showGridLines="0" tabSelected="1" workbookViewId="0"/>
  </sheetViews>
  <sheetFormatPr baseColWidth="10" defaultRowHeight="15" x14ac:dyDescent="0.25"/>
  <cols>
    <col min="1" max="1" width="6.5703125" customWidth="1"/>
    <col min="2" max="4" width="26.5703125" customWidth="1"/>
    <col min="5" max="5" width="4" customWidth="1"/>
    <col min="6" max="8" width="26.5703125" customWidth="1"/>
    <col min="9" max="9" width="4" customWidth="1"/>
    <col min="10" max="12" width="26.5703125" customWidth="1"/>
    <col min="13" max="13" width="4" customWidth="1"/>
    <col min="14" max="14" width="39.7109375" customWidth="1"/>
    <col min="15" max="15" width="25.140625" customWidth="1"/>
  </cols>
  <sheetData>
    <row r="3" spans="2:17" x14ac:dyDescent="0.25">
      <c r="B3" s="1" t="s">
        <v>21</v>
      </c>
      <c r="C3" s="2">
        <f>+'Calculo 2'!K10</f>
        <v>23</v>
      </c>
      <c r="F3" s="1" t="s">
        <v>21</v>
      </c>
      <c r="G3" s="2">
        <f>+'Calculo 2'!L10</f>
        <v>30</v>
      </c>
      <c r="J3" s="1" t="s">
        <v>21</v>
      </c>
      <c r="K3" s="2">
        <f>+'Calculo 2'!M10</f>
        <v>30</v>
      </c>
      <c r="N3" s="101" t="s">
        <v>104</v>
      </c>
    </row>
    <row r="4" spans="2:17" x14ac:dyDescent="0.25">
      <c r="B4" s="1" t="s">
        <v>22</v>
      </c>
      <c r="C4" s="3" t="s">
        <v>64</v>
      </c>
      <c r="F4" s="1" t="s">
        <v>22</v>
      </c>
      <c r="G4" s="3" t="s">
        <v>64</v>
      </c>
      <c r="J4" s="1" t="s">
        <v>22</v>
      </c>
      <c r="K4" s="3" t="s">
        <v>64</v>
      </c>
      <c r="N4" s="100" t="s">
        <v>102</v>
      </c>
      <c r="O4" s="100"/>
    </row>
    <row r="5" spans="2:17" x14ac:dyDescent="0.25">
      <c r="B5" s="1" t="s">
        <v>23</v>
      </c>
      <c r="C5" s="3" t="s">
        <v>92</v>
      </c>
      <c r="F5" s="1" t="s">
        <v>23</v>
      </c>
      <c r="G5" s="3" t="str">
        <f>+C5</f>
        <v>INDEFINIDO</v>
      </c>
      <c r="J5" s="1" t="s">
        <v>23</v>
      </c>
      <c r="K5" s="3" t="str">
        <f>+G5</f>
        <v>INDEFINIDO</v>
      </c>
    </row>
    <row r="6" spans="2:17" ht="15.75" thickBot="1" x14ac:dyDescent="0.3">
      <c r="N6" s="96" t="s">
        <v>101</v>
      </c>
      <c r="O6" s="96"/>
    </row>
    <row r="7" spans="2:17" ht="15.75" thickTop="1" x14ac:dyDescent="0.25">
      <c r="B7" s="4"/>
      <c r="C7" s="5"/>
      <c r="D7" s="6"/>
      <c r="F7" s="4"/>
      <c r="G7" s="5"/>
      <c r="H7" s="6"/>
      <c r="J7" s="4"/>
      <c r="K7" s="5"/>
      <c r="L7" s="6"/>
    </row>
    <row r="8" spans="2:17" ht="15.75" thickBot="1" x14ac:dyDescent="0.3">
      <c r="B8" s="7" t="s">
        <v>24</v>
      </c>
      <c r="C8">
        <v>520000</v>
      </c>
      <c r="D8" s="8">
        <f>+C8/30*$C$3</f>
        <v>398666.66666666663</v>
      </c>
      <c r="F8" s="7" t="s">
        <v>24</v>
      </c>
      <c r="G8">
        <v>520000</v>
      </c>
      <c r="H8" s="8">
        <f>+G8/30*$G$3</f>
        <v>519999.99999999994</v>
      </c>
      <c r="J8" s="7" t="s">
        <v>24</v>
      </c>
      <c r="K8">
        <v>520000</v>
      </c>
      <c r="L8" s="8">
        <f>+K8/30*$K$3</f>
        <v>519999.99999999994</v>
      </c>
      <c r="N8" s="97" t="s">
        <v>97</v>
      </c>
      <c r="O8" s="97"/>
    </row>
    <row r="9" spans="2:17" ht="15.75" thickTop="1" x14ac:dyDescent="0.25">
      <c r="B9" s="85" t="s">
        <v>25</v>
      </c>
      <c r="D9" s="8"/>
      <c r="F9" s="85" t="s">
        <v>25</v>
      </c>
      <c r="H9" s="8"/>
      <c r="J9" s="85" t="s">
        <v>25</v>
      </c>
      <c r="L9" s="8"/>
      <c r="N9" t="s">
        <v>98</v>
      </c>
      <c r="O9" s="54">
        <f>L51</f>
        <v>706472</v>
      </c>
    </row>
    <row r="10" spans="2:17" x14ac:dyDescent="0.25">
      <c r="B10" s="86"/>
      <c r="C10" t="s">
        <v>72</v>
      </c>
      <c r="D10" s="8">
        <f>+D8*0.25</f>
        <v>99666.666666666657</v>
      </c>
      <c r="F10" s="86"/>
      <c r="G10" t="s">
        <v>72</v>
      </c>
      <c r="H10" s="8">
        <f>+H8*0.25</f>
        <v>129999.99999999999</v>
      </c>
      <c r="J10" s="86"/>
      <c r="K10" t="s">
        <v>72</v>
      </c>
      <c r="L10" s="8">
        <f>+L8*0.25</f>
        <v>129999.99999999999</v>
      </c>
      <c r="N10" t="s">
        <v>99</v>
      </c>
      <c r="O10" s="54">
        <f>+'Calculo 2'!O18*'Liquidacion 2'!P10</f>
        <v>125874.99999999999</v>
      </c>
      <c r="P10" s="30">
        <f>(L8+L10+L19+L20)/30</f>
        <v>26499.999999999996</v>
      </c>
      <c r="Q10" t="s">
        <v>103</v>
      </c>
    </row>
    <row r="11" spans="2:17" x14ac:dyDescent="0.25">
      <c r="B11" s="10"/>
      <c r="D11" s="9"/>
      <c r="F11" s="10"/>
      <c r="H11" s="9"/>
      <c r="J11" s="10"/>
      <c r="L11" s="9"/>
      <c r="O11" s="54"/>
    </row>
    <row r="12" spans="2:17" x14ac:dyDescent="0.25">
      <c r="B12" s="85"/>
      <c r="C12" s="11"/>
      <c r="D12" s="9"/>
      <c r="F12" s="85" t="s">
        <v>93</v>
      </c>
      <c r="G12" s="11"/>
      <c r="H12" s="9"/>
      <c r="J12" s="85"/>
      <c r="K12" s="11"/>
      <c r="L12" s="9"/>
      <c r="O12" s="54"/>
    </row>
    <row r="13" spans="2:17" x14ac:dyDescent="0.25">
      <c r="B13" s="86"/>
      <c r="C13" s="12"/>
      <c r="D13" s="8"/>
      <c r="F13" s="86"/>
      <c r="G13" s="12"/>
      <c r="H13" s="8">
        <v>100000</v>
      </c>
      <c r="J13" s="86"/>
      <c r="K13" s="12"/>
      <c r="L13" s="8"/>
      <c r="O13" s="98"/>
    </row>
    <row r="14" spans="2:17" ht="15.75" thickBot="1" x14ac:dyDescent="0.3">
      <c r="B14" s="10"/>
      <c r="D14" s="8"/>
      <c r="F14" s="10"/>
      <c r="H14" s="8"/>
      <c r="J14" s="10"/>
      <c r="L14" s="8"/>
      <c r="N14" s="91" t="s">
        <v>100</v>
      </c>
      <c r="O14" s="99">
        <f>SUM(O9:O13)</f>
        <v>832347</v>
      </c>
    </row>
    <row r="15" spans="2:17" ht="15.75" thickTop="1" x14ac:dyDescent="0.25">
      <c r="B15" s="85" t="s">
        <v>26</v>
      </c>
      <c r="C15" s="12"/>
      <c r="D15" s="8"/>
      <c r="F15" s="85" t="s">
        <v>26</v>
      </c>
      <c r="G15" s="12" t="s">
        <v>94</v>
      </c>
      <c r="H15" s="8">
        <f>+'Calculo 2'!F24</f>
        <v>103409.09090909091</v>
      </c>
      <c r="J15" s="85" t="s">
        <v>26</v>
      </c>
      <c r="K15" s="12" t="s">
        <v>95</v>
      </c>
      <c r="L15" s="8">
        <f>+'Calculo 2'!F25</f>
        <v>62045.454545454559</v>
      </c>
    </row>
    <row r="16" spans="2:17" x14ac:dyDescent="0.25">
      <c r="B16" s="86"/>
      <c r="C16" s="13"/>
      <c r="D16" s="8"/>
      <c r="F16" s="86"/>
      <c r="G16" s="13"/>
      <c r="H16" s="8"/>
      <c r="J16" s="86"/>
      <c r="K16" s="13"/>
      <c r="L16" s="8"/>
    </row>
    <row r="17" spans="2:17" ht="15.75" thickBot="1" x14ac:dyDescent="0.3">
      <c r="B17" s="14" t="s">
        <v>27</v>
      </c>
      <c r="C17" s="15"/>
      <c r="D17" s="16">
        <f>SUM(D8:D16)</f>
        <v>498333.33333333326</v>
      </c>
      <c r="F17" s="14" t="s">
        <v>27</v>
      </c>
      <c r="G17" s="15"/>
      <c r="H17" s="16">
        <f>SUM(H8:H16)</f>
        <v>853409.09090909082</v>
      </c>
      <c r="J17" s="14" t="s">
        <v>27</v>
      </c>
      <c r="K17" s="15"/>
      <c r="L17" s="16">
        <f>SUM(L8:L16)</f>
        <v>712045.45454545447</v>
      </c>
      <c r="N17" s="101" t="s">
        <v>105</v>
      </c>
    </row>
    <row r="18" spans="2:17" x14ac:dyDescent="0.25">
      <c r="B18" s="4"/>
      <c r="C18" s="5"/>
      <c r="D18" s="6"/>
      <c r="F18" s="4"/>
      <c r="G18" s="5"/>
      <c r="H18" s="6"/>
      <c r="J18" s="4"/>
      <c r="K18" s="5"/>
      <c r="L18" s="6"/>
      <c r="N18" s="100" t="s">
        <v>102</v>
      </c>
      <c r="O18" s="100"/>
    </row>
    <row r="19" spans="2:17" x14ac:dyDescent="0.25">
      <c r="B19" s="10" t="s">
        <v>28</v>
      </c>
      <c r="C19">
        <v>80000</v>
      </c>
      <c r="D19" s="8">
        <f>+C19/30*$C$3</f>
        <v>61333.333333333328</v>
      </c>
      <c r="F19" s="10" t="s">
        <v>28</v>
      </c>
      <c r="G19">
        <f>+C19</f>
        <v>80000</v>
      </c>
      <c r="H19" s="8">
        <f>+G19/30*$G$3</f>
        <v>80000</v>
      </c>
      <c r="J19" s="10" t="s">
        <v>28</v>
      </c>
      <c r="K19">
        <f>+G19</f>
        <v>80000</v>
      </c>
      <c r="L19" s="8">
        <f>+K19/30*$K$3</f>
        <v>80000</v>
      </c>
    </row>
    <row r="20" spans="2:17" ht="15.75" thickBot="1" x14ac:dyDescent="0.3">
      <c r="B20" s="10" t="s">
        <v>29</v>
      </c>
      <c r="C20">
        <v>65000</v>
      </c>
      <c r="D20" s="8">
        <f>+C20/30*$C$3</f>
        <v>49833.333333333328</v>
      </c>
      <c r="F20" s="10" t="s">
        <v>29</v>
      </c>
      <c r="G20">
        <f>+C20</f>
        <v>65000</v>
      </c>
      <c r="H20" s="8">
        <f>+G20/30*$G$3</f>
        <v>64999.999999999993</v>
      </c>
      <c r="J20" s="10" t="s">
        <v>29</v>
      </c>
      <c r="K20">
        <f>+G20</f>
        <v>65000</v>
      </c>
      <c r="L20" s="8">
        <f>+K20/30*$K$3</f>
        <v>64999.999999999993</v>
      </c>
      <c r="N20" s="96" t="s">
        <v>101</v>
      </c>
      <c r="O20" s="96"/>
    </row>
    <row r="21" spans="2:17" ht="15.75" thickTop="1" x14ac:dyDescent="0.25">
      <c r="B21" s="10" t="s">
        <v>30</v>
      </c>
      <c r="D21" s="8"/>
      <c r="F21" s="10" t="s">
        <v>30</v>
      </c>
      <c r="H21" s="8"/>
      <c r="J21" s="10" t="s">
        <v>30</v>
      </c>
      <c r="L21" s="8"/>
    </row>
    <row r="22" spans="2:17" ht="15.75" thickBot="1" x14ac:dyDescent="0.3">
      <c r="B22" s="10"/>
      <c r="D22" s="8"/>
      <c r="F22" s="10"/>
      <c r="H22" s="8"/>
      <c r="J22" s="10"/>
      <c r="L22" s="8"/>
      <c r="N22" s="97" t="s">
        <v>97</v>
      </c>
      <c r="O22" s="97"/>
    </row>
    <row r="23" spans="2:17" ht="15.75" thickTop="1" x14ac:dyDescent="0.25">
      <c r="B23" s="10"/>
      <c r="D23" s="8"/>
      <c r="F23" s="10"/>
      <c r="H23" s="8"/>
      <c r="J23" s="10"/>
      <c r="L23" s="8"/>
      <c r="N23" t="s">
        <v>98</v>
      </c>
      <c r="O23" s="54"/>
    </row>
    <row r="24" spans="2:17" ht="15.75" thickBot="1" x14ac:dyDescent="0.3">
      <c r="B24" s="14" t="s">
        <v>31</v>
      </c>
      <c r="C24" s="15"/>
      <c r="D24" s="16">
        <f>SUM(D19:D23)</f>
        <v>111166.66666666666</v>
      </c>
      <c r="F24" s="14" t="s">
        <v>31</v>
      </c>
      <c r="G24" s="15"/>
      <c r="H24" s="16">
        <f>SUM(H19:H23)</f>
        <v>145000</v>
      </c>
      <c r="J24" s="14" t="s">
        <v>31</v>
      </c>
      <c r="K24" s="15"/>
      <c r="L24" s="16">
        <f>SUM(L19:L23)</f>
        <v>145000</v>
      </c>
      <c r="N24" t="s">
        <v>99</v>
      </c>
      <c r="O24" s="54">
        <f>+'Calculo 2'!O18*'Liquidacion 2'!P24</f>
        <v>125874.99999999999</v>
      </c>
      <c r="P24" s="30">
        <f>+P10</f>
        <v>26499.999999999996</v>
      </c>
      <c r="Q24" t="s">
        <v>103</v>
      </c>
    </row>
    <row r="25" spans="2:17" ht="15.75" thickBot="1" x14ac:dyDescent="0.3">
      <c r="B25" s="17" t="s">
        <v>32</v>
      </c>
      <c r="C25" s="18"/>
      <c r="D25" s="19">
        <f>+D17+D24</f>
        <v>609499.99999999988</v>
      </c>
      <c r="F25" s="17" t="s">
        <v>32</v>
      </c>
      <c r="G25" s="18"/>
      <c r="H25" s="19">
        <f>+H17+H24</f>
        <v>998409.09090909082</v>
      </c>
      <c r="J25" s="17" t="s">
        <v>32</v>
      </c>
      <c r="K25" s="18"/>
      <c r="L25" s="19">
        <f>+L17+L24</f>
        <v>857045.45454545447</v>
      </c>
      <c r="O25" s="54"/>
    </row>
    <row r="26" spans="2:17" x14ac:dyDescent="0.25">
      <c r="B26" s="4"/>
      <c r="C26" s="5"/>
      <c r="D26" s="6"/>
      <c r="F26" s="4"/>
      <c r="G26" s="5"/>
      <c r="H26" s="6"/>
      <c r="J26" s="4"/>
      <c r="K26" s="5"/>
      <c r="L26" s="6"/>
      <c r="O26" s="54"/>
    </row>
    <row r="27" spans="2:17" x14ac:dyDescent="0.25">
      <c r="B27" s="20" t="s">
        <v>33</v>
      </c>
      <c r="D27" s="9"/>
      <c r="F27" s="20" t="s">
        <v>33</v>
      </c>
      <c r="H27" s="9"/>
      <c r="J27" s="20" t="s">
        <v>33</v>
      </c>
      <c r="L27" s="9"/>
      <c r="O27" s="98"/>
    </row>
    <row r="28" spans="2:17" ht="15.75" thickBot="1" x14ac:dyDescent="0.3">
      <c r="B28" s="10" t="s">
        <v>96</v>
      </c>
      <c r="C28" s="21">
        <v>0.1144</v>
      </c>
      <c r="D28" s="9"/>
      <c r="F28" s="10" t="s">
        <v>75</v>
      </c>
      <c r="G28" s="21">
        <f>+C28</f>
        <v>0.1144</v>
      </c>
      <c r="H28" s="9"/>
      <c r="J28" s="10" t="s">
        <v>75</v>
      </c>
      <c r="K28" s="21">
        <f>+C28</f>
        <v>0.1144</v>
      </c>
      <c r="L28" s="9"/>
      <c r="N28" s="91" t="s">
        <v>100</v>
      </c>
      <c r="O28" s="99">
        <f>SUM(O23:O27)</f>
        <v>125874.99999999999</v>
      </c>
    </row>
    <row r="29" spans="2:17" ht="15.75" thickTop="1" x14ac:dyDescent="0.25">
      <c r="B29" s="10" t="s">
        <v>35</v>
      </c>
      <c r="C29" s="21">
        <v>6.0000000000000001E-3</v>
      </c>
      <c r="D29" s="9"/>
      <c r="F29" s="10" t="s">
        <v>35</v>
      </c>
      <c r="G29" s="21">
        <f>+C29</f>
        <v>6.0000000000000001E-3</v>
      </c>
      <c r="H29" s="9"/>
      <c r="J29" s="10" t="s">
        <v>35</v>
      </c>
      <c r="K29" s="21">
        <f>+G29</f>
        <v>6.0000000000000001E-3</v>
      </c>
      <c r="L29" s="9"/>
    </row>
    <row r="30" spans="2:17" x14ac:dyDescent="0.25">
      <c r="B30" s="20" t="s">
        <v>34</v>
      </c>
      <c r="C30" s="22">
        <f>SUM(C28:C29)</f>
        <v>0.12040000000000001</v>
      </c>
      <c r="D30" s="23">
        <f>+D17*C30</f>
        <v>59999.333333333328</v>
      </c>
      <c r="F30" s="20" t="s">
        <v>34</v>
      </c>
      <c r="G30" s="22">
        <f>SUM(G28:G29)</f>
        <v>0.12040000000000001</v>
      </c>
      <c r="H30" s="23">
        <f>+H17*G30</f>
        <v>102750.45454545454</v>
      </c>
      <c r="J30" s="20" t="s">
        <v>34</v>
      </c>
      <c r="K30" s="22">
        <f>SUM(K28:K29)</f>
        <v>0.12040000000000001</v>
      </c>
      <c r="L30" s="23">
        <f>+L17*K30</f>
        <v>85730.272727272721</v>
      </c>
    </row>
    <row r="31" spans="2:17" x14ac:dyDescent="0.25">
      <c r="B31" s="24" t="s">
        <v>18</v>
      </c>
      <c r="C31" s="25">
        <v>7.0000000000000007E-2</v>
      </c>
      <c r="D31" s="26">
        <f>+D17*C31</f>
        <v>34883.333333333328</v>
      </c>
      <c r="F31" s="24" t="s">
        <v>18</v>
      </c>
      <c r="G31" s="25">
        <v>7.0000000000000007E-2</v>
      </c>
      <c r="H31" s="26">
        <f>+H17*G31</f>
        <v>59738.63636363636</v>
      </c>
      <c r="J31" s="24" t="s">
        <v>18</v>
      </c>
      <c r="K31" s="25">
        <v>7.0000000000000007E-2</v>
      </c>
      <c r="L31" s="26">
        <f>+L17*K31</f>
        <v>49843.181818181816</v>
      </c>
    </row>
    <row r="32" spans="2:17" ht="15.75" thickBot="1" x14ac:dyDescent="0.3">
      <c r="B32" s="27" t="s">
        <v>33</v>
      </c>
      <c r="C32" s="28"/>
      <c r="D32" s="29">
        <f>+D30+D31</f>
        <v>94882.666666666657</v>
      </c>
      <c r="F32" s="27" t="s">
        <v>33</v>
      </c>
      <c r="G32" s="28"/>
      <c r="H32" s="29">
        <f>+H30+H31</f>
        <v>162489.09090909091</v>
      </c>
      <c r="J32" s="27" t="s">
        <v>33</v>
      </c>
      <c r="K32" s="28"/>
      <c r="L32" s="29">
        <f>+L30+L31</f>
        <v>135573.45454545453</v>
      </c>
    </row>
    <row r="33" spans="2:12" x14ac:dyDescent="0.25">
      <c r="B33" s="4"/>
      <c r="C33" s="5"/>
      <c r="D33" s="6"/>
      <c r="F33" s="4"/>
      <c r="G33" s="5"/>
      <c r="H33" s="6"/>
      <c r="J33" s="4"/>
      <c r="K33" s="5"/>
      <c r="L33" s="6"/>
    </row>
    <row r="34" spans="2:12" x14ac:dyDescent="0.25">
      <c r="B34" s="20" t="s">
        <v>36</v>
      </c>
      <c r="D34" s="9"/>
      <c r="F34" s="20" t="s">
        <v>36</v>
      </c>
      <c r="H34" s="9"/>
      <c r="J34" s="20" t="s">
        <v>36</v>
      </c>
      <c r="L34" s="9"/>
    </row>
    <row r="35" spans="2:12" x14ac:dyDescent="0.25">
      <c r="B35" s="10" t="s">
        <v>37</v>
      </c>
      <c r="C35" s="30">
        <f>+D17</f>
        <v>498333.33333333326</v>
      </c>
      <c r="D35" s="9"/>
      <c r="F35" s="10" t="s">
        <v>37</v>
      </c>
      <c r="G35" s="30">
        <f>+H17</f>
        <v>853409.09090909082</v>
      </c>
      <c r="H35" s="9"/>
      <c r="J35" s="10" t="s">
        <v>37</v>
      </c>
      <c r="K35" s="30">
        <f>+L17</f>
        <v>712045.45454545447</v>
      </c>
      <c r="L35" s="9"/>
    </row>
    <row r="36" spans="2:12" x14ac:dyDescent="0.25">
      <c r="B36" s="10" t="s">
        <v>38</v>
      </c>
      <c r="C36" s="30">
        <f>-D32</f>
        <v>-94882.666666666657</v>
      </c>
      <c r="D36" s="9"/>
      <c r="F36" s="10" t="s">
        <v>38</v>
      </c>
      <c r="G36" s="30">
        <f>-H32</f>
        <v>-162489.09090909091</v>
      </c>
      <c r="H36" s="9"/>
      <c r="J36" s="10" t="s">
        <v>38</v>
      </c>
      <c r="K36" s="30">
        <f>-L32</f>
        <v>-135573.45454545453</v>
      </c>
      <c r="L36" s="9"/>
    </row>
    <row r="37" spans="2:12" x14ac:dyDescent="0.25">
      <c r="B37" s="31" t="s">
        <v>39</v>
      </c>
      <c r="C37" s="32">
        <f>SUM(C35:C36)</f>
        <v>403450.66666666663</v>
      </c>
      <c r="D37" s="33"/>
      <c r="F37" s="31" t="s">
        <v>39</v>
      </c>
      <c r="G37" s="32">
        <f>SUM(G35:G36)</f>
        <v>690919.99999999988</v>
      </c>
      <c r="H37" s="33"/>
      <c r="J37" s="31" t="s">
        <v>39</v>
      </c>
      <c r="K37" s="32">
        <f>SUM(K35:K36)</f>
        <v>576472</v>
      </c>
      <c r="L37" s="33"/>
    </row>
    <row r="38" spans="2:12" ht="15.75" thickBot="1" x14ac:dyDescent="0.3">
      <c r="B38" s="27" t="s">
        <v>36</v>
      </c>
      <c r="C38" s="28"/>
      <c r="D38" s="34">
        <v>0</v>
      </c>
      <c r="F38" s="27" t="s">
        <v>36</v>
      </c>
      <c r="G38" s="28"/>
      <c r="H38" s="34">
        <v>0</v>
      </c>
      <c r="J38" s="27" t="s">
        <v>36</v>
      </c>
      <c r="K38" s="28"/>
      <c r="L38" s="34">
        <v>0</v>
      </c>
    </row>
    <row r="39" spans="2:12" x14ac:dyDescent="0.25">
      <c r="B39" s="4"/>
      <c r="C39" s="5"/>
      <c r="D39" s="6"/>
      <c r="F39" s="4"/>
      <c r="G39" s="5"/>
      <c r="H39" s="6"/>
      <c r="J39" s="4"/>
      <c r="K39" s="5"/>
      <c r="L39" s="6"/>
    </row>
    <row r="40" spans="2:12" x14ac:dyDescent="0.25">
      <c r="B40" s="20" t="s">
        <v>40</v>
      </c>
      <c r="D40" s="9"/>
      <c r="F40" s="20" t="s">
        <v>40</v>
      </c>
      <c r="H40" s="9"/>
      <c r="J40" s="20" t="s">
        <v>40</v>
      </c>
      <c r="L40" s="9"/>
    </row>
    <row r="41" spans="2:12" x14ac:dyDescent="0.25">
      <c r="B41" s="10" t="s">
        <v>41</v>
      </c>
      <c r="C41" s="11">
        <v>15000</v>
      </c>
      <c r="D41" s="9"/>
      <c r="F41" s="10" t="s">
        <v>41</v>
      </c>
      <c r="G41" s="11">
        <v>15000</v>
      </c>
      <c r="H41" s="9"/>
      <c r="J41" s="10" t="s">
        <v>41</v>
      </c>
      <c r="K41" s="11">
        <v>15000</v>
      </c>
      <c r="L41" s="9"/>
    </row>
    <row r="42" spans="2:12" x14ac:dyDescent="0.25">
      <c r="B42" s="10" t="s">
        <v>42</v>
      </c>
      <c r="C42" s="11">
        <v>0</v>
      </c>
      <c r="D42" s="9"/>
      <c r="F42" s="10" t="s">
        <v>42</v>
      </c>
      <c r="G42" s="11">
        <v>0</v>
      </c>
      <c r="H42" s="9"/>
      <c r="J42" s="10" t="s">
        <v>42</v>
      </c>
      <c r="K42" s="11">
        <v>0</v>
      </c>
      <c r="L42" s="9"/>
    </row>
    <row r="43" spans="2:12" x14ac:dyDescent="0.25">
      <c r="B43" s="24" t="s">
        <v>43</v>
      </c>
      <c r="C43" s="35">
        <v>0</v>
      </c>
      <c r="D43" s="33"/>
      <c r="F43" s="24" t="s">
        <v>43</v>
      </c>
      <c r="G43" s="35">
        <v>0</v>
      </c>
      <c r="H43" s="33"/>
      <c r="J43" s="24" t="s">
        <v>43</v>
      </c>
      <c r="K43" s="35">
        <v>0</v>
      </c>
      <c r="L43" s="33"/>
    </row>
    <row r="44" spans="2:12" ht="15.75" thickBot="1" x14ac:dyDescent="0.3">
      <c r="B44" s="27" t="s">
        <v>40</v>
      </c>
      <c r="C44" s="36"/>
      <c r="D44" s="29">
        <f>SUM(C41:C43)</f>
        <v>15000</v>
      </c>
      <c r="F44" s="27" t="s">
        <v>40</v>
      </c>
      <c r="G44" s="36"/>
      <c r="H44" s="29">
        <f>SUM(G41:G43)</f>
        <v>15000</v>
      </c>
      <c r="J44" s="27" t="s">
        <v>40</v>
      </c>
      <c r="K44" s="36"/>
      <c r="L44" s="29">
        <f>SUM(K41:K43)</f>
        <v>15000</v>
      </c>
    </row>
    <row r="45" spans="2:12" x14ac:dyDescent="0.25">
      <c r="B45" s="10"/>
      <c r="D45" s="9"/>
      <c r="F45" s="10"/>
      <c r="H45" s="9"/>
      <c r="J45" s="10"/>
      <c r="L45" s="9"/>
    </row>
    <row r="46" spans="2:12" x14ac:dyDescent="0.25">
      <c r="B46" s="10"/>
      <c r="D46" s="9"/>
      <c r="F46" s="10"/>
      <c r="H46" s="9"/>
      <c r="J46" s="10"/>
      <c r="L46" s="9"/>
    </row>
    <row r="47" spans="2:12" ht="15.75" thickBot="1" x14ac:dyDescent="0.3">
      <c r="B47" s="14" t="s">
        <v>44</v>
      </c>
      <c r="C47" s="37"/>
      <c r="D47" s="16">
        <f>+D32+D38+D44</f>
        <v>109882.66666666666</v>
      </c>
      <c r="F47" s="14" t="s">
        <v>44</v>
      </c>
      <c r="G47" s="37"/>
      <c r="H47" s="16">
        <f>+H32+H38+H44</f>
        <v>177489.09090909091</v>
      </c>
      <c r="J47" s="14" t="s">
        <v>44</v>
      </c>
      <c r="K47" s="37"/>
      <c r="L47" s="16">
        <f>+L32+L38+L44</f>
        <v>150573.45454545453</v>
      </c>
    </row>
    <row r="48" spans="2:12" x14ac:dyDescent="0.25">
      <c r="B48" s="4"/>
      <c r="C48" s="5"/>
      <c r="D48" s="6"/>
      <c r="F48" s="4"/>
      <c r="G48" s="5"/>
      <c r="H48" s="6"/>
      <c r="J48" s="4"/>
      <c r="K48" s="5"/>
      <c r="L48" s="6"/>
    </row>
    <row r="49" spans="2:12" x14ac:dyDescent="0.25">
      <c r="B49" s="10" t="s">
        <v>45</v>
      </c>
      <c r="D49" s="38">
        <f>+D17+D24-D47</f>
        <v>499617.33333333326</v>
      </c>
      <c r="F49" s="10" t="s">
        <v>45</v>
      </c>
      <c r="H49" s="38">
        <f>+H17+H24-H47</f>
        <v>820919.99999999988</v>
      </c>
      <c r="J49" s="10" t="s">
        <v>45</v>
      </c>
      <c r="L49" s="38">
        <f>+L17+L24-L47</f>
        <v>706472</v>
      </c>
    </row>
    <row r="50" spans="2:12" x14ac:dyDescent="0.25">
      <c r="B50" s="10" t="s">
        <v>46</v>
      </c>
      <c r="D50" s="8">
        <v>0</v>
      </c>
      <c r="F50" s="10" t="s">
        <v>46</v>
      </c>
      <c r="H50" s="8">
        <v>0</v>
      </c>
      <c r="J50" s="10" t="s">
        <v>46</v>
      </c>
      <c r="L50" s="8">
        <v>0</v>
      </c>
    </row>
    <row r="51" spans="2:12" ht="21.75" thickBot="1" x14ac:dyDescent="0.4">
      <c r="B51" s="39" t="s">
        <v>47</v>
      </c>
      <c r="C51" s="40"/>
      <c r="D51" s="41">
        <f>+D49-D50</f>
        <v>499617.33333333326</v>
      </c>
      <c r="F51" s="39" t="s">
        <v>47</v>
      </c>
      <c r="G51" s="40"/>
      <c r="H51" s="41">
        <f>+H49-H50</f>
        <v>820919.99999999988</v>
      </c>
      <c r="J51" s="39" t="s">
        <v>47</v>
      </c>
      <c r="K51" s="40"/>
      <c r="L51" s="41">
        <f>+L49-L50</f>
        <v>706472</v>
      </c>
    </row>
  </sheetData>
  <mergeCells count="15">
    <mergeCell ref="N18:O18"/>
    <mergeCell ref="N20:O20"/>
    <mergeCell ref="N22:O22"/>
    <mergeCell ref="J9:J10"/>
    <mergeCell ref="J12:J13"/>
    <mergeCell ref="J15:J16"/>
    <mergeCell ref="N6:O6"/>
    <mergeCell ref="N8:O8"/>
    <mergeCell ref="N4:O4"/>
    <mergeCell ref="B9:B10"/>
    <mergeCell ref="F9:F10"/>
    <mergeCell ref="B12:B13"/>
    <mergeCell ref="F12:F13"/>
    <mergeCell ref="B15:B16"/>
    <mergeCell ref="F15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1</vt:lpstr>
      <vt:lpstr>Liquidacion</vt:lpstr>
      <vt:lpstr>Calculo 2</vt:lpstr>
      <vt:lpstr>Liquidacion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juan eduardo jaña lagos</cp:lastModifiedBy>
  <dcterms:created xsi:type="dcterms:W3CDTF">2006-09-16T00:00:00Z</dcterms:created>
  <dcterms:modified xsi:type="dcterms:W3CDTF">2024-05-07T01:29:32Z</dcterms:modified>
</cp:coreProperties>
</file>